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8901D44F-15B4-4B90-AC51-9301E8AD84C5}" xr6:coauthVersionLast="47" xr6:coauthVersionMax="47" xr10:uidLastSave="{00000000-0000-0000-0000-000000000000}"/>
  <bookViews>
    <workbookView xWindow="30555" yWindow="2685" windowWidth="26970" windowHeight="15030" activeTab="2"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5" l="1"/>
  <c r="A1" i="15"/>
  <c r="D57" i="14"/>
  <c r="D53" i="14"/>
  <c r="D52" i="14"/>
  <c r="D54" i="14" s="1"/>
  <c r="F47" i="15" s="1"/>
  <c r="D42" i="14"/>
  <c r="D24" i="14"/>
  <c r="D26" i="14" s="1"/>
  <c r="F20" i="15" s="1"/>
  <c r="D17" i="14"/>
  <c r="D11" i="14"/>
  <c r="D7" i="14"/>
  <c r="B1" i="14"/>
  <c r="A1" i="14"/>
  <c r="E36" i="13"/>
  <c r="E37" i="13" s="1"/>
  <c r="E28" i="13"/>
  <c r="E18" i="13"/>
  <c r="D58" i="14" s="1"/>
  <c r="E12" i="13"/>
  <c r="C1" i="13"/>
  <c r="A1" i="13"/>
  <c r="F40" i="12"/>
  <c r="D48" i="14" s="1"/>
  <c r="E40" i="12"/>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0" i="14" s="1"/>
  <c r="C9" i="12"/>
  <c r="C8" i="12"/>
  <c r="C7" i="12"/>
  <c r="C40" i="12" s="1"/>
  <c r="C6" i="12"/>
  <c r="C5" i="12"/>
  <c r="C4" i="12"/>
  <c r="C3" i="12"/>
  <c r="B1" i="12"/>
  <c r="A1" i="12"/>
  <c r="F43" i="11"/>
  <c r="F38" i="11"/>
  <c r="F35" i="11"/>
  <c r="F32" i="11"/>
  <c r="E28" i="11"/>
  <c r="D28" i="11"/>
  <c r="F29" i="11" s="1"/>
  <c r="E23" i="11"/>
  <c r="F24" i="11" s="1"/>
  <c r="F44" i="11" s="1"/>
  <c r="D25" i="14" s="1"/>
  <c r="D23" i="11"/>
  <c r="F16" i="11"/>
  <c r="F9" i="11"/>
  <c r="D47" i="14" s="1"/>
  <c r="D49" i="14" s="1"/>
  <c r="F42" i="15" s="1"/>
  <c r="A1" i="11"/>
  <c r="D57" i="10"/>
  <c r="D54" i="10"/>
  <c r="D53" i="10"/>
  <c r="D52" i="10"/>
  <c r="D47" i="10"/>
  <c r="D41" i="10"/>
  <c r="D44" i="10" s="1"/>
  <c r="E44" i="10" s="1"/>
  <c r="D24" i="10"/>
  <c r="D17" i="10"/>
  <c r="D11" i="10"/>
  <c r="D7" i="10"/>
  <c r="D4" i="10"/>
  <c r="B1" i="10"/>
  <c r="A1" i="10"/>
  <c r="E36" i="9"/>
  <c r="E37" i="9" s="1"/>
  <c r="E28" i="9"/>
  <c r="E12" i="9"/>
  <c r="E18" i="9" s="1"/>
  <c r="D58" i="10" s="1"/>
  <c r="D59" i="10" s="1"/>
  <c r="E52" i="15" s="1"/>
  <c r="C1" i="9"/>
  <c r="A1" i="9"/>
  <c r="F40" i="8"/>
  <c r="D43" i="10" s="1"/>
  <c r="E40" i="8"/>
  <c r="D42" i="10" s="1"/>
  <c r="D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D36" i="10" s="1"/>
  <c r="C9" i="8"/>
  <c r="C8" i="8"/>
  <c r="C7" i="8"/>
  <c r="D37" i="10" s="1"/>
  <c r="C6" i="8"/>
  <c r="C5" i="8"/>
  <c r="C4" i="8"/>
  <c r="C3" i="8"/>
  <c r="C40" i="8" s="1"/>
  <c r="B1" i="8"/>
  <c r="A1" i="8"/>
  <c r="F43" i="7"/>
  <c r="F38" i="7"/>
  <c r="F35" i="7"/>
  <c r="F32" i="7"/>
  <c r="E28" i="7"/>
  <c r="D28" i="7"/>
  <c r="F29" i="7" s="1"/>
  <c r="E23" i="7"/>
  <c r="D23" i="7"/>
  <c r="F24" i="7" s="1"/>
  <c r="F16" i="7"/>
  <c r="F9" i="7"/>
  <c r="F44" i="7" s="1"/>
  <c r="D25" i="10" s="1"/>
  <c r="D26" i="10" s="1"/>
  <c r="E20" i="15" s="1"/>
  <c r="A1" i="7"/>
  <c r="D57" i="6"/>
  <c r="D59" i="6" s="1"/>
  <c r="D52" i="15" s="1"/>
  <c r="D53" i="6"/>
  <c r="D54" i="6" s="1"/>
  <c r="D47" i="15" s="1"/>
  <c r="G47" i="15" s="1"/>
  <c r="D52" i="6"/>
  <c r="D24" i="6"/>
  <c r="D17" i="6"/>
  <c r="D11" i="6"/>
  <c r="D7" i="6"/>
  <c r="B1" i="6"/>
  <c r="A1" i="6"/>
  <c r="E36" i="5"/>
  <c r="E37" i="5" s="1"/>
  <c r="E28" i="5"/>
  <c r="E12" i="5"/>
  <c r="E18" i="5" s="1"/>
  <c r="D58" i="6" s="1"/>
  <c r="C1" i="5"/>
  <c r="A1" i="5"/>
  <c r="F40" i="4"/>
  <c r="D43" i="6" s="1"/>
  <c r="E40" i="4"/>
  <c r="D42" i="6" s="1"/>
  <c r="D40" i="4"/>
  <c r="D41" i="6" s="1"/>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D36" i="6" s="1"/>
  <c r="C10" i="4"/>
  <c r="D30" i="6" s="1"/>
  <c r="C9" i="4"/>
  <c r="C8" i="4"/>
  <c r="C7" i="4"/>
  <c r="D29" i="6" s="1"/>
  <c r="D31" i="6" s="1"/>
  <c r="C6" i="4"/>
  <c r="C5" i="4"/>
  <c r="C4" i="4"/>
  <c r="C3" i="4"/>
  <c r="C40" i="4" s="1"/>
  <c r="B1" i="4"/>
  <c r="A1" i="4"/>
  <c r="F43" i="3"/>
  <c r="F38" i="3"/>
  <c r="F35" i="3"/>
  <c r="F32" i="3"/>
  <c r="F29" i="3"/>
  <c r="E28" i="3"/>
  <c r="D28" i="3"/>
  <c r="E23" i="3"/>
  <c r="F24" i="3" s="1"/>
  <c r="D23" i="3"/>
  <c r="F16" i="3"/>
  <c r="F9" i="3"/>
  <c r="C1" i="3"/>
  <c r="A1" i="3"/>
  <c r="D39" i="2"/>
  <c r="E39" i="2" s="1"/>
  <c r="D37" i="2"/>
  <c r="E37" i="2" s="1"/>
  <c r="D35" i="2"/>
  <c r="E35" i="2" s="1"/>
  <c r="E33" i="2"/>
  <c r="D33" i="2"/>
  <c r="B33" i="2"/>
  <c r="D32" i="2"/>
  <c r="E32" i="2" s="1"/>
  <c r="E30" i="2"/>
  <c r="D30" i="2"/>
  <c r="D29" i="2"/>
  <c r="E29" i="2" s="1"/>
  <c r="E28" i="2"/>
  <c r="D28" i="2"/>
  <c r="D27" i="2"/>
  <c r="E27" i="2" s="1"/>
  <c r="E26" i="2"/>
  <c r="D26" i="2"/>
  <c r="D25" i="2"/>
  <c r="E25" i="2" s="1"/>
  <c r="E24" i="2"/>
  <c r="D24" i="2"/>
  <c r="D19" i="2"/>
  <c r="E19" i="2" s="1"/>
  <c r="D17" i="2"/>
  <c r="E17" i="2" s="1"/>
  <c r="D15" i="2"/>
  <c r="E15" i="2" s="1"/>
  <c r="E13" i="2"/>
  <c r="D13" i="2"/>
  <c r="B13" i="2"/>
  <c r="D12" i="2"/>
  <c r="E12" i="2" s="1"/>
  <c r="D10" i="2"/>
  <c r="E10" i="2" s="1"/>
  <c r="E9" i="2"/>
  <c r="D9" i="2"/>
  <c r="D8" i="2"/>
  <c r="E8" i="2" s="1"/>
  <c r="D7" i="2"/>
  <c r="E7" i="2" s="1"/>
  <c r="D6" i="2"/>
  <c r="E6" i="2" s="1"/>
  <c r="E5" i="2"/>
  <c r="D5" i="2"/>
  <c r="D4" i="2"/>
  <c r="E4" i="2" s="1"/>
  <c r="A1" i="2"/>
  <c r="D44" i="6" l="1"/>
  <c r="E44" i="6" s="1"/>
  <c r="D33" i="6"/>
  <c r="D25" i="15" s="1"/>
  <c r="D20" i="6"/>
  <c r="E42" i="10"/>
  <c r="E36" i="15" s="1"/>
  <c r="D59" i="14"/>
  <c r="F52" i="15" s="1"/>
  <c r="D18" i="14"/>
  <c r="D19" i="14" s="1"/>
  <c r="D20" i="14" s="1"/>
  <c r="D32" i="14"/>
  <c r="D3" i="14"/>
  <c r="D5" i="14" s="1"/>
  <c r="D6" i="14" s="1"/>
  <c r="D8" i="14" s="1"/>
  <c r="F5" i="15" s="1"/>
  <c r="D12" i="14"/>
  <c r="D13" i="14" s="1"/>
  <c r="E43" i="6"/>
  <c r="D37" i="15" s="1"/>
  <c r="D38" i="6"/>
  <c r="D30" i="15" s="1"/>
  <c r="D38" i="10"/>
  <c r="E30" i="15" s="1"/>
  <c r="E43" i="10"/>
  <c r="E37" i="15" s="1"/>
  <c r="G52" i="15"/>
  <c r="D20" i="10"/>
  <c r="E42" i="6"/>
  <c r="D36" i="15" s="1"/>
  <c r="D32" i="6"/>
  <c r="D12" i="6"/>
  <c r="D13" i="6" s="1"/>
  <c r="D14" i="6" s="1"/>
  <c r="D10" i="15" s="1"/>
  <c r="G10" i="15" s="1"/>
  <c r="D18" i="6"/>
  <c r="D19" i="6" s="1"/>
  <c r="D3" i="6"/>
  <c r="D5" i="6" s="1"/>
  <c r="D6" i="6" s="1"/>
  <c r="D8" i="6" s="1"/>
  <c r="D5" i="15" s="1"/>
  <c r="F44" i="3"/>
  <c r="D25" i="6" s="1"/>
  <c r="D26" i="6" s="1"/>
  <c r="D20" i="15" s="1"/>
  <c r="G20" i="15" s="1"/>
  <c r="D3" i="10"/>
  <c r="D5" i="10" s="1"/>
  <c r="D6" i="10" s="1"/>
  <c r="D8" i="10" s="1"/>
  <c r="E5" i="15" s="1"/>
  <c r="D12" i="10"/>
  <c r="D13" i="10" s="1"/>
  <c r="D14" i="10" s="1"/>
  <c r="E10" i="15" s="1"/>
  <c r="D32" i="10"/>
  <c r="D18" i="10"/>
  <c r="D19" i="10" s="1"/>
  <c r="D14" i="14"/>
  <c r="F10" i="15" s="1"/>
  <c r="D37" i="6"/>
  <c r="D30" i="10"/>
  <c r="E41" i="10"/>
  <c r="E35" i="15" s="1"/>
  <c r="D48" i="10"/>
  <c r="D49" i="10" s="1"/>
  <c r="E42" i="15" s="1"/>
  <c r="D43" i="14"/>
  <c r="D44" i="14" s="1"/>
  <c r="D36" i="14"/>
  <c r="D47" i="6"/>
  <c r="D49" i="6" s="1"/>
  <c r="D42" i="15" s="1"/>
  <c r="D37" i="14"/>
  <c r="D48" i="6"/>
  <c r="D29" i="14"/>
  <c r="D31" i="14" s="1"/>
  <c r="D33" i="14" s="1"/>
  <c r="F25" i="15" s="1"/>
  <c r="D29" i="10"/>
  <c r="D31" i="10" s="1"/>
  <c r="D33" i="10" s="1"/>
  <c r="E25" i="15" s="1"/>
  <c r="E44" i="14" l="1"/>
  <c r="E41" i="14"/>
  <c r="F35" i="15" s="1"/>
  <c r="E42" i="14"/>
  <c r="F36" i="15" s="1"/>
  <c r="G36" i="15" s="1"/>
  <c r="G5" i="15"/>
  <c r="E15" i="15"/>
  <c r="D21" i="10"/>
  <c r="G37" i="15"/>
  <c r="G25" i="15"/>
  <c r="D15" i="15"/>
  <c r="D21" i="6"/>
  <c r="G42" i="15"/>
  <c r="D38" i="14"/>
  <c r="F30" i="15" s="1"/>
  <c r="G30" i="15" s="1"/>
  <c r="F15" i="15"/>
  <c r="D21" i="14"/>
  <c r="E43" i="14"/>
  <c r="F37" i="15" s="1"/>
  <c r="E41" i="6"/>
  <c r="D35" i="15" s="1"/>
  <c r="G35" i="15" s="1"/>
  <c r="G15" i="15" l="1"/>
</calcChain>
</file>

<file path=xl/sharedStrings.xml><?xml version="1.0" encoding="utf-8"?>
<sst xmlns="http://schemas.openxmlformats.org/spreadsheetml/2006/main" count="873" uniqueCount="258">
  <si>
    <t>SOLUTIONS PROJECT</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</si>
  <si>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</si>
  <si>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</si>
  <si>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</si>
  <si>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</si>
  <si>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</si>
  <si>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</si>
  <si>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</si>
  <si>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</si>
  <si>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</si>
  <si>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</si>
  <si>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</si>
  <si>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</si>
  <si>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</si>
  <si>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</si>
  <si>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</si>
  <si>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</si>
  <si>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</si>
  <si>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</si>
  <si>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</si>
  <si>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</si>
  <si>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</si>
  <si>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</si>
  <si>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</si>
  <si>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</si>
  <si>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</si>
  <si>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</si>
  <si>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</si>
  <si>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</si>
  <si>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</si>
  <si>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</si>
  <si>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</si>
  <si>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</si>
  <si>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</si>
  <si>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</si>
  <si>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</si>
  <si>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</si>
  <si>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</si>
  <si>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</si>
  <si>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</si>
  <si>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</si>
  <si>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</si>
  <si>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</si>
  <si>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</si>
  <si>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</si>
  <si>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</si>
  <si>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</si>
  <si>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</si>
  <si>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</si>
  <si>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</si>
  <si>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</si>
  <si>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</si>
  <si>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</si>
  <si>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</si>
  <si>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</si>
  <si>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</si>
  <si>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</si>
  <si>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</si>
  <si>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</si>
  <si>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</si>
  <si>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</si>
  <si>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</si>
  <si>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</si>
  <si>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</si>
  <si>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</si>
  <si>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</si>
  <si>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</si>
  <si>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</si>
  <si>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</si>
  <si>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</si>
  <si>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</si>
  <si>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</si>
  <si>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</si>
  <si>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</si>
  <si>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</si>
  <si>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</si>
  <si>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</si>
  <si>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</si>
  <si>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</si>
  <si>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</si>
  <si>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</si>
  <si>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</si>
  <si>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</si>
  <si>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</si>
  <si>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</si>
  <si>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</si>
  <si>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</si>
  <si>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</si>
  <si>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</si>
  <si>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</si>
  <si>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</si>
  <si>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</si>
  <si>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</si>
  <si>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</si>
  <si>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</si>
  <si>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</si>
  <si>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Miscellaneous</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</si>
  <si>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</si>
  <si>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</si>
  <si>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</si>
  <si>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</si>
  <si>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</si>
  <si>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</si>
  <si>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</si>
  <si>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</si>
  <si>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</si>
  <si>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</si>
  <si>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</si>
  <si>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</si>
  <si>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</si>
  <si>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</si>
  <si>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</si>
  <si>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</si>
  <si>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</si>
  <si>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</si>
  <si>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</si>
  <si>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</si>
  <si>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</si>
  <si>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</si>
  <si>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</si>
  <si>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</si>
  <si>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</si>
  <si>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</si>
  <si>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</si>
  <si>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</si>
  <si>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</si>
  <si>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</si>
  <si>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</si>
  <si>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</si>
  <si>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</si>
  <si>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</si>
  <si>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</si>
  <si>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</si>
  <si>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</si>
  <si>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Media sponsorship</t>
  </si>
  <si>
    <t>Equipment &amp; software</t>
  </si>
  <si>
    <t xml:space="preserve">Professional development </t>
  </si>
  <si>
    <t>Dues and subscriptions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</si>
  <si>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</si>
  <si>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</si>
  <si>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</si>
  <si>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</si>
  <si>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</si>
  <si>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</si>
  <si>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</si>
  <si>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</si>
  <si>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</si>
  <si>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</si>
  <si>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</si>
  <si>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</si>
  <si>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</si>
  <si>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</si>
  <si>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</si>
  <si>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</si>
  <si>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</si>
  <si>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</si>
  <si>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</si>
  <si>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</si>
  <si>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</si>
  <si>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</si>
  <si>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</si>
  <si>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</si>
  <si>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</si>
  <si>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</si>
  <si>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</si>
  <si>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</si>
  <si>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</si>
  <si>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</si>
  <si>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</si>
  <si>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</si>
  <si>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</si>
  <si>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</si>
  <si>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</si>
  <si>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</si>
  <si>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</si>
  <si>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</si>
  <si>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</si>
  <si>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</si>
  <si>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</si>
  <si>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</si>
  <si>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</si>
  <si>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</si>
  <si>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</si>
  <si>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</si>
  <si>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</si>
  <si>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</si>
  <si>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</si>
  <si>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</si>
  <si>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</si>
  <si>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</si>
  <si>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</si>
  <si>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</si>
  <si>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</si>
  <si>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</si>
  <si>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</si>
  <si>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</si>
  <si>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</si>
  <si>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</si>
  <si>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</si>
  <si>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</si>
  <si>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</si>
  <si>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</si>
  <si>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</si>
  <si>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</si>
  <si>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</si>
  <si>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</si>
  <si>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</si>
  <si>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</si>
  <si>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</si>
  <si>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</si>
  <si>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</si>
  <si>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</si>
  <si>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</si>
  <si>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</si>
  <si>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</si>
  <si>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</si>
  <si>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</si>
  <si>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</si>
  <si>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</si>
  <si>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</si>
  <si>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</si>
  <si>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</si>
  <si>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</si>
  <si>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</si>
  <si>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</si>
  <si>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</si>
  <si>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</si>
  <si>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</si>
  <si>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</si>
  <si>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</si>
  <si>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</si>
  <si>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</si>
  <si>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</si>
  <si>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</si>
  <si>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</si>
  <si>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</si>
  <si>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</si>
  <si>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</si>
  <si>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Grant adminstration</t>
  </si>
  <si>
    <t>Honorarium</t>
  </si>
  <si>
    <r>
      <rPr>
        <sz val="10"/>
        <color rgb="FF000000"/>
        <rFont val="Roboto"/>
      </rPr>
      <t xml:space="preserve">Gross amount from sales of </t>
    </r>
    <r>
      <rPr>
        <sz val="10"/>
        <color rgb="FF000000"/>
        <rFont val="Roboto"/>
      </rPr>
      <t>assets other than inventory</t>
    </r>
  </si>
  <si>
    <t>Advisory services</t>
  </si>
  <si>
    <t xml:space="preserve">Miscellaneous revenue </t>
  </si>
  <si>
    <t>Professional development</t>
  </si>
  <si>
    <t>Program event expenses</t>
  </si>
  <si>
    <r>
      <rPr>
        <b/>
        <sz val="10"/>
        <color rgb="FF000000"/>
        <rFont val="Roboto"/>
      </rPr>
      <t xml:space="preserve">Program Expenses </t>
    </r>
    <r>
      <rPr>
        <b/>
        <i/>
        <sz val="10"/>
        <color rgb="FF000000"/>
        <rFont val="Roboto"/>
      </rPr>
      <t xml:space="preserve">(Program Efficiency Ratio) </t>
    </r>
  </si>
  <si>
    <t xml:space="preserve">Grant administration </t>
  </si>
  <si>
    <r>
      <rPr>
        <sz val="10"/>
        <color rgb="FF000000"/>
        <rFont val="Roboto"/>
      </rPr>
      <t xml:space="preserve">Gross amount from sales of </t>
    </r>
    <r>
      <rPr>
        <sz val="10"/>
        <color rgb="FF000000"/>
        <rFont val="Roboto"/>
      </rPr>
      <t>assets other than inventory</t>
    </r>
  </si>
  <si>
    <t>Eqiupment &amp; software</t>
  </si>
  <si>
    <t>Meals and entertainment</t>
  </si>
  <si>
    <t>Team celebrations</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</si>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</sst>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scheme val="minor"/>
    </font>
    <font>
      <b/>
      <sz val="10"/>
      <color rgb="FFFFFFFF"/>
      <name val="Arial"/>
      <scheme val="minor"/>
    </font>
    <font>
      <sz val="10"/>
      <name val="Arial"/>
    </font>
    <font>
      <b/>
      <sz val="10"/>
      <color rgb="FFFFFFFF"/>
      <name val="Roboto"/>
    </font>
    <font>
      <b/>
      <sz val="10"/>
      <color rgb="FFFFFFFF"/>
      <name val="Roboto"/>
    </font>
    <font>
      <sz val="10"/>
      <color rgb="FFFF0000"/>
      <name val="Roboto"/>
    </font>
    <font>
      <sz val="12"/>
      <color theme="1"/>
      <name val="Calibri"/>
    </font>
    <font>
      <u/>
      <sz val="12"/>
      <color rgb="FF0563C1"/>
      <name val="Calibri"/>
    </font>
    <font>
      <u/>
      <sz val="12"/>
      <color rgb="FF0000FF"/>
      <name val="Calibri"/>
    </font>
    <font>
      <u/>
      <sz val="12"/>
      <color rgb="FF0563C1"/>
      <name val="Calibri"/>
    </font>
    <font>
      <sz val="8"/>
      <color rgb="FF000000"/>
      <name val="Arial"/>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ont>
    <font>
      <sz val="8"/>
      <color rgb="FFFFFFFF"/>
      <name val="Arial"/>
    </font>
    <font>
      <b/>
      <sz val="10"/>
      <color rgb="FFFFFFFF"/>
      <name val="Arial"/>
    </font>
    <font>
      <sz val="10"/>
      <color rgb="FFFFFFFF"/>
      <name val="Arial"/>
    </font>
    <font>
      <b/>
      <sz val="10"/>
      <color rgb="FF000000"/>
      <name val="Arial"/>
    </font>
    <font>
      <b/>
      <sz val="10"/>
      <color rgb="FF000000"/>
      <name val="Roboto"/>
    </font>
    <font>
      <b/>
      <i/>
      <sz val="10"/>
      <color rgb="FF000000"/>
      <name val="Roboto"/>
    </font>
    <font>
      <sz val="1"/>
      <color theme="1"/>
      <name val="Verdana"/>
    </font>
    <font>
      <b/>
      <sz val="10"/>
      <color theme="1"/>
      <name val="Roboto"/>
    </font>
    <font>
      <b/>
      <sz val="10"/>
      <color theme="1"/>
      <name val="Arial"/>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49">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workbookViewId="0">
      <selection activeCell="I16" sqref="I16"/>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ht="125.1" customHeight="1" x14ac:dyDescent="0.2">
      <c r="A8" s="132" t="s">
        <v>2</v>
      </c>
      <c r="B8" s="131"/>
    </row>
    <row r="9" spans="1:2" x14ac:dyDescent="0.2">
      <c r="A9" s="3"/>
      <c r="B9" s="3"/>
    </row>
    <row r="10" spans="1:2" x14ac:dyDescent="0.2">
      <c r="A10" s="130" t="s">
        <v>3</v>
      </c>
      <c r="B10" s="131"/>
    </row>
    <row r="11" spans="1:2" ht="65.099999999999994" customHeight="1" x14ac:dyDescent="0.2">
      <c r="A11" s="132" t="s">
        <v>4</v>
      </c>
      <c r="B11" s="131"/>
    </row>
    <row r="12" spans="1:2" x14ac:dyDescent="0.2">
      <c r="A12" s="3"/>
      <c r="B12" s="3"/>
    </row>
    <row r="13" spans="1:2" x14ac:dyDescent="0.2">
      <c r="A13" s="130" t="s">
        <v>5</v>
      </c>
      <c r="B13" s="131"/>
    </row>
    <row r="14" spans="1:2" ht="65.099999999999994" customHeight="1" x14ac:dyDescent="0.2">
      <c r="A14" s="132" t="s">
        <v>6</v>
      </c>
      <c r="B14" s="131"/>
    </row>
    <row r="15" spans="1:2" x14ac:dyDescent="0.2">
      <c r="A15" s="3"/>
      <c r="B15" s="3"/>
    </row>
    <row r="16" spans="1:2" x14ac:dyDescent="0.2">
      <c r="A16" s="130" t="s">
        <v>7</v>
      </c>
      <c r="B16" s="131"/>
    </row>
    <row r="17" spans="1:2" ht="65.099999999999994" customHeight="1" x14ac:dyDescent="0.2">
      <c r="A17" s="132" t="s">
        <v>8</v>
      </c>
      <c r="B17" s="131"/>
    </row>
    <row r="18" spans="1:2" x14ac:dyDescent="0.2">
      <c r="A18" s="3"/>
      <c r="B18" s="3"/>
    </row>
    <row r="19" spans="1:2" x14ac:dyDescent="0.2">
      <c r="A19" s="130" t="s">
        <v>9</v>
      </c>
      <c r="B19" s="131"/>
    </row>
    <row r="20" spans="1:2" ht="65.099999999999994" customHeight="1" x14ac:dyDescent="0.2">
      <c r="A20" s="132" t="s">
        <v>10</v>
      </c>
      <c r="B20" s="131"/>
    </row>
    <row r="21" spans="1:2" x14ac:dyDescent="0.2">
      <c r="A21" s="3"/>
      <c r="B21" s="3"/>
    </row>
    <row r="22" spans="1:2" x14ac:dyDescent="0.2">
      <c r="A22" s="130" t="s">
        <v>11</v>
      </c>
      <c r="B22" s="131"/>
    </row>
    <row r="23" spans="1:2" ht="65.099999999999994" customHeight="1" x14ac:dyDescent="0.2">
      <c r="A23" s="132" t="s">
        <v>12</v>
      </c>
      <c r="B23" s="131"/>
    </row>
    <row r="24" spans="1:2" x14ac:dyDescent="0.2">
      <c r="A24" s="3"/>
      <c r="B24" s="3"/>
    </row>
    <row r="25" spans="1:2" x14ac:dyDescent="0.2">
      <c r="A25" s="130" t="s">
        <v>13</v>
      </c>
      <c r="B25" s="131"/>
    </row>
    <row r="26" spans="1:2" ht="65.099999999999994" customHeight="1" x14ac:dyDescent="0.2">
      <c r="A26" s="132" t="s">
        <v>14</v>
      </c>
      <c r="B26" s="131"/>
    </row>
    <row r="27" spans="1:2" x14ac:dyDescent="0.2">
      <c r="A27" s="3"/>
      <c r="B27" s="3"/>
    </row>
    <row r="28" spans="1:2" x14ac:dyDescent="0.2">
      <c r="A28" s="130" t="s">
        <v>15</v>
      </c>
      <c r="B28" s="131"/>
    </row>
    <row r="29" spans="1:2" ht="65.099999999999994" customHeight="1" x14ac:dyDescent="0.2">
      <c r="A29" s="132" t="s">
        <v>16</v>
      </c>
      <c r="B29" s="131"/>
    </row>
    <row r="30" spans="1:2" x14ac:dyDescent="0.2">
      <c r="A30" s="3"/>
      <c r="B30" s="3"/>
    </row>
    <row r="31" spans="1:2" x14ac:dyDescent="0.2">
      <c r="A31" s="133" t="s">
        <v>17</v>
      </c>
      <c r="B31" s="131"/>
    </row>
    <row r="32" spans="1:2" ht="125.1" customHeight="1" x14ac:dyDescent="0.2">
      <c r="A32" s="132" t="s">
        <v>18</v>
      </c>
      <c r="B32" s="131"/>
    </row>
  </sheetData>
  <sheetProtection algorithmName="SHA-512" hashValue="cJTR3Dcz+ckx1zK/soJEXZpDhnC3hxe31p5Rz1DFgDjv0rd7Fj9eemWqHBbHOcafVIuQJBwzpZNnre4p1Bc67A==" saltValue="t0XOZ/ll765eTbwSSh3o8A=="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SOLUTIONS PROJECT</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15.75" customHeight="1" x14ac:dyDescent="0.25">
      <c r="A22" s="6" t="s">
        <v>36</v>
      </c>
      <c r="B22" s="6" t="s">
        <v>21</v>
      </c>
      <c r="C22" s="7">
        <v>0</v>
      </c>
      <c r="D22" s="7" t="s">
        <v>22</v>
      </c>
      <c r="E22" s="8" t="s">
        <v>23</v>
      </c>
      <c r="F22" s="19"/>
      <c r="G22" s="21"/>
      <c r="H22" s="18"/>
      <c r="I22" s="18"/>
    </row>
    <row r="23" spans="1:9" x14ac:dyDescent="0.2">
      <c r="A23" s="9"/>
      <c r="B23" s="9"/>
      <c r="C23" s="9"/>
      <c r="D23" s="9"/>
      <c r="E23" s="9"/>
    </row>
    <row r="24" spans="1:9" x14ac:dyDescent="0.2">
      <c r="A24" s="10" t="s">
        <v>24</v>
      </c>
      <c r="B24" s="11">
        <v>6.4000000000000001E-2</v>
      </c>
      <c r="C24" s="12">
        <v>0</v>
      </c>
      <c r="D24" s="11" t="e">
        <f t="shared" ref="D24:D30" si="4">C24/$C$22</f>
        <v>#DIV/0!</v>
      </c>
      <c r="E24" s="13" t="e">
        <f t="shared" ref="E24:E30" si="5">D24-B24</f>
        <v>#DIV/0!</v>
      </c>
      <c r="G24" s="14"/>
    </row>
    <row r="25" spans="1:9" x14ac:dyDescent="0.2">
      <c r="A25" s="10" t="s">
        <v>25</v>
      </c>
      <c r="B25" s="11">
        <v>0.13700000000000001</v>
      </c>
      <c r="C25" s="12">
        <v>0</v>
      </c>
      <c r="D25" s="11" t="e">
        <f t="shared" si="4"/>
        <v>#DIV/0!</v>
      </c>
      <c r="E25" s="13" t="e">
        <f t="shared" si="5"/>
        <v>#DIV/0!</v>
      </c>
      <c r="G25" s="14"/>
    </row>
    <row r="26" spans="1:9" x14ac:dyDescent="0.2">
      <c r="A26" s="10" t="s">
        <v>26</v>
      </c>
      <c r="B26" s="11">
        <v>1.2999999999999999E-2</v>
      </c>
      <c r="C26" s="12">
        <v>0</v>
      </c>
      <c r="D26" s="11" t="e">
        <f t="shared" si="4"/>
        <v>#DIV/0!</v>
      </c>
      <c r="E26" s="13" t="e">
        <f t="shared" si="5"/>
        <v>#DIV/0!</v>
      </c>
      <c r="G26" s="14"/>
    </row>
    <row r="27" spans="1:9" x14ac:dyDescent="0.2">
      <c r="A27" s="10" t="s">
        <v>27</v>
      </c>
      <c r="B27" s="11">
        <v>0.185</v>
      </c>
      <c r="C27" s="12">
        <v>0</v>
      </c>
      <c r="D27" s="11" t="e">
        <f t="shared" si="4"/>
        <v>#DIV/0!</v>
      </c>
      <c r="E27" s="13" t="e">
        <f t="shared" si="5"/>
        <v>#DIV/0!</v>
      </c>
      <c r="G27" s="14"/>
    </row>
    <row r="28" spans="1:9" x14ac:dyDescent="0.2">
      <c r="A28" s="10" t="s">
        <v>28</v>
      </c>
      <c r="B28" s="11">
        <v>2.5000000000000001E-2</v>
      </c>
      <c r="C28" s="12">
        <v>0</v>
      </c>
      <c r="D28" s="11" t="e">
        <f t="shared" si="4"/>
        <v>#DIV/0!</v>
      </c>
      <c r="E28" s="13" t="e">
        <f t="shared" si="5"/>
        <v>#DIV/0!</v>
      </c>
      <c r="G28" s="14"/>
    </row>
    <row r="29" spans="1:9" x14ac:dyDescent="0.2">
      <c r="A29" s="10" t="s">
        <v>29</v>
      </c>
      <c r="B29" s="11">
        <v>1.2999999999999999E-2</v>
      </c>
      <c r="C29" s="12">
        <v>0</v>
      </c>
      <c r="D29" s="11" t="e">
        <f t="shared" si="4"/>
        <v>#DIV/0!</v>
      </c>
      <c r="E29" s="13" t="e">
        <f t="shared" si="5"/>
        <v>#DIV/0!</v>
      </c>
      <c r="G29" s="14"/>
    </row>
    <row r="30" spans="1:9" x14ac:dyDescent="0.2">
      <c r="A30" s="15" t="s">
        <v>30</v>
      </c>
      <c r="B30" s="16">
        <v>0.60099999999999998</v>
      </c>
      <c r="C30" s="22">
        <v>0</v>
      </c>
      <c r="D30" s="11" t="e">
        <f t="shared" si="4"/>
        <v>#DIV/0!</v>
      </c>
      <c r="E30" s="13" t="e">
        <f t="shared" si="5"/>
        <v>#DIV/0!</v>
      </c>
      <c r="G30" s="14"/>
    </row>
    <row r="31" spans="1:9" x14ac:dyDescent="0.2">
      <c r="A31" s="9"/>
      <c r="B31" s="9"/>
      <c r="C31" s="9"/>
      <c r="D31" s="9"/>
      <c r="E31" s="9"/>
      <c r="G31" s="14"/>
    </row>
    <row r="32" spans="1:9" x14ac:dyDescent="0.2">
      <c r="A32" s="10" t="s">
        <v>31</v>
      </c>
      <c r="B32" s="11">
        <v>0.505</v>
      </c>
      <c r="C32" s="12">
        <v>0</v>
      </c>
      <c r="D32" s="11" t="e">
        <f t="shared" ref="D32:D33" si="6">C32/$C$22</f>
        <v>#DIV/0!</v>
      </c>
      <c r="E32" s="13" t="e">
        <f t="shared" ref="E32:E33" si="7">D32-B32</f>
        <v>#DIV/0!</v>
      </c>
      <c r="G32" s="14"/>
    </row>
    <row r="33" spans="1:8" x14ac:dyDescent="0.2">
      <c r="A33" s="10" t="s">
        <v>32</v>
      </c>
      <c r="B33" s="11">
        <f>1-B32</f>
        <v>0.495</v>
      </c>
      <c r="C33" s="12">
        <v>0</v>
      </c>
      <c r="D33" s="11" t="e">
        <f t="shared" si="6"/>
        <v>#DIV/0!</v>
      </c>
      <c r="E33" s="13" t="e">
        <f t="shared" si="7"/>
        <v>#DIV/0!</v>
      </c>
      <c r="G33" s="14"/>
    </row>
    <row r="34" spans="1:8"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mQCelu+Xs39Hk6/AHiW31afGAZwwsk/SowuIc0FrDtXxpu3wHooakLx4xbwDkT3dElprSGkwOQEvHsPtP7qTFg==" saltValue="LFDGAEI0z6xmXW2CdKYEqA=="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tabSelected="1" workbookViewId="0">
      <selection activeCell="G8" sqref="G8"/>
    </sheetView>
  </sheetViews>
  <sheetFormatPr defaultColWidth="12.5703125" defaultRowHeight="12.75" x14ac:dyDescent="0.2"/>
  <cols>
    <col min="1" max="1" width="7.42578125" customWidth="1"/>
    <col min="3" max="3" width="37" customWidth="1"/>
  </cols>
  <sheetData>
    <row r="1" spans="1:26" x14ac:dyDescent="0.2">
      <c r="A1" s="139" t="str">
        <f>'READ HERE FIRST'!A5</f>
        <v>SOLUTIONS PROJECT</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44865207</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42825253</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44865207</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c r="D10" s="9"/>
      <c r="E10" s="9"/>
      <c r="F10" s="32">
        <v>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64</v>
      </c>
      <c r="D16" s="37"/>
      <c r="E16" s="37"/>
      <c r="F16" s="37">
        <f>SUM(F10:F15)</f>
        <v>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65</v>
      </c>
      <c r="B17" s="36">
        <v>3</v>
      </c>
      <c r="C17" s="43" t="s">
        <v>66</v>
      </c>
      <c r="D17" s="41"/>
      <c r="E17" s="41"/>
      <c r="F17" s="33">
        <v>385</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67</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68</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69</v>
      </c>
      <c r="E20" s="46" t="s">
        <v>70</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71</v>
      </c>
      <c r="C21" s="30" t="s">
        <v>72</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73</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74</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75</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76</v>
      </c>
      <c r="E25" s="46" t="s">
        <v>77</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78</v>
      </c>
      <c r="C26" s="50" t="s">
        <v>79</v>
      </c>
      <c r="D26" s="33">
        <v>15036169</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80</v>
      </c>
      <c r="D27" s="33">
        <v>14501122</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81</v>
      </c>
      <c r="D28" s="48">
        <f t="shared" ref="D28:E28" si="1">D26-D27</f>
        <v>535047</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82</v>
      </c>
      <c r="D29" s="37"/>
      <c r="E29" s="37"/>
      <c r="F29" s="37">
        <f>SUM(D28:E28)</f>
        <v>535047</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83</v>
      </c>
      <c r="C30" s="34" t="s">
        <v>84</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85</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86</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87</v>
      </c>
      <c r="C33" s="34" t="s">
        <v>88</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89</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90</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91</v>
      </c>
      <c r="C36" s="34" t="s">
        <v>92</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93</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94</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95</v>
      </c>
      <c r="C39" s="45" t="s">
        <v>96</v>
      </c>
      <c r="D39" s="47"/>
      <c r="E39" s="32">
        <v>1125</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97</v>
      </c>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64</v>
      </c>
      <c r="D43" s="52"/>
      <c r="E43" s="52"/>
      <c r="F43" s="37">
        <f>SUM(E39:E42)</f>
        <v>1125</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45401764</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x2iv+lHdi4bkP5xE7D0qAiFgN6YBn2/2FEdLmHCU9jItd2bn1r+fN9En0W6eOkxrdjmRfNCBD2uJwlkqhlp2YA==" saltValue="FpSIAQmuZcvj048bVuyOJg=="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topLeftCell="A8" workbookViewId="0">
      <selection activeCell="B8" sqref="B8"/>
    </sheetView>
  </sheetViews>
  <sheetFormatPr defaultColWidth="12.5703125" defaultRowHeight="12.75" x14ac:dyDescent="0.2"/>
  <cols>
    <col min="1" max="1" width="15.140625" customWidth="1"/>
    <col min="2" max="2" width="37" customWidth="1"/>
  </cols>
  <sheetData>
    <row r="1" spans="1:26" ht="25.5" x14ac:dyDescent="0.2">
      <c r="A1" s="66" t="str">
        <f>'READ HERE FIRST'!A5</f>
        <v>SOLUTIONS PROJECT</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1922000</v>
      </c>
      <c r="D3" s="70">
        <v>1922000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227500</v>
      </c>
      <c r="D7" s="70">
        <v>127750</v>
      </c>
      <c r="E7" s="70">
        <v>40250</v>
      </c>
      <c r="F7" s="70">
        <v>59500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352414</v>
      </c>
      <c r="D9" s="70">
        <v>218222</v>
      </c>
      <c r="E9" s="70">
        <v>88856</v>
      </c>
      <c r="F9" s="70">
        <v>45336</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18050</v>
      </c>
      <c r="D10" s="70">
        <v>11525</v>
      </c>
      <c r="E10" s="70">
        <v>4564</v>
      </c>
      <c r="F10" s="70">
        <v>1961</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36358</v>
      </c>
      <c r="D11" s="70">
        <v>13872</v>
      </c>
      <c r="E11" s="70">
        <v>14451</v>
      </c>
      <c r="F11" s="70">
        <v>8035</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43937</v>
      </c>
      <c r="D12" s="70">
        <v>26119</v>
      </c>
      <c r="E12" s="70">
        <v>9854</v>
      </c>
      <c r="F12" s="70">
        <v>7964</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134425</v>
      </c>
      <c r="D14" s="70">
        <v>98836</v>
      </c>
      <c r="E14" s="70">
        <v>34281</v>
      </c>
      <c r="F14" s="70">
        <v>1308</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825</v>
      </c>
      <c r="D15" s="70">
        <v>0</v>
      </c>
      <c r="E15" s="70">
        <v>825</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27810</v>
      </c>
      <c r="D16" s="70">
        <v>16290</v>
      </c>
      <c r="E16" s="70">
        <v>6455</v>
      </c>
      <c r="F16" s="70">
        <v>5065</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734775</v>
      </c>
      <c r="D20" s="70">
        <v>613259</v>
      </c>
      <c r="E20" s="70">
        <v>37955</v>
      </c>
      <c r="F20" s="70">
        <v>83561</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169541</v>
      </c>
      <c r="D21" s="70">
        <v>143723</v>
      </c>
      <c r="E21" s="70">
        <v>1038</v>
      </c>
      <c r="F21" s="70">
        <v>24780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1183</v>
      </c>
      <c r="D22" s="70">
        <v>975</v>
      </c>
      <c r="E22" s="70">
        <v>199</v>
      </c>
      <c r="F22" s="70">
        <v>9</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5437</v>
      </c>
      <c r="D23" s="70">
        <v>3709</v>
      </c>
      <c r="E23" s="70">
        <v>731</v>
      </c>
      <c r="F23" s="70">
        <v>997</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68</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7504</v>
      </c>
      <c r="D25" s="70">
        <v>4475</v>
      </c>
      <c r="E25" s="70">
        <v>1675</v>
      </c>
      <c r="F25" s="70">
        <v>1354</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16356</v>
      </c>
      <c r="D26" s="70">
        <v>6865</v>
      </c>
      <c r="E26" s="70">
        <v>6445</v>
      </c>
      <c r="F26" s="70">
        <v>3046</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17399</v>
      </c>
      <c r="D31" s="70">
        <v>7714</v>
      </c>
      <c r="E31" s="70">
        <v>1970</v>
      </c>
      <c r="F31" s="70">
        <v>7715</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9678</v>
      </c>
      <c r="D32" s="70">
        <v>5753</v>
      </c>
      <c r="E32" s="70">
        <v>2170</v>
      </c>
      <c r="F32" s="70">
        <v>1755</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134</v>
      </c>
      <c r="C34" s="69">
        <f t="shared" si="0"/>
        <v>151500</v>
      </c>
      <c r="D34" s="70">
        <v>151500</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135</v>
      </c>
      <c r="C35" s="69">
        <f t="shared" si="0"/>
        <v>41652</v>
      </c>
      <c r="D35" s="70">
        <v>34865</v>
      </c>
      <c r="E35" s="70">
        <v>4541</v>
      </c>
      <c r="F35" s="70">
        <v>2246</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136</v>
      </c>
      <c r="C36" s="69">
        <f t="shared" si="0"/>
        <v>10343</v>
      </c>
      <c r="D36" s="70">
        <v>7863</v>
      </c>
      <c r="E36" s="70">
        <v>797</v>
      </c>
      <c r="F36" s="70">
        <v>1683</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137</v>
      </c>
      <c r="C37" s="69">
        <f t="shared" si="0"/>
        <v>7220</v>
      </c>
      <c r="D37" s="70">
        <v>4717</v>
      </c>
      <c r="E37" s="70">
        <v>890</v>
      </c>
      <c r="F37" s="70">
        <v>1613</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17568</v>
      </c>
      <c r="D38" s="70">
        <v>9007</v>
      </c>
      <c r="E38" s="70">
        <v>7833</v>
      </c>
      <c r="F38" s="70">
        <v>728</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3953475</v>
      </c>
      <c r="D40" s="72">
        <f t="shared" si="1"/>
        <v>3429039</v>
      </c>
      <c r="E40" s="72">
        <f t="shared" si="1"/>
        <v>265780</v>
      </c>
      <c r="F40" s="72">
        <f t="shared" si="1"/>
        <v>258656</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540LV7Ujm3/um8dDjqJnF7GO1vBwrApPz2BtE4fBAyppuOsscILDlMNvcBmUbgR5ZGnQb0DZyyxoaOVJ+/+WQ==" saltValue="bjJtCH2XPSKpXGK+djvxk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topLeftCell="A15" workbookViewId="0">
      <selection activeCell="E30" sqref="E30"/>
    </sheetView>
  </sheetViews>
  <sheetFormatPr defaultColWidth="12.5703125" defaultRowHeight="12.75" x14ac:dyDescent="0.2"/>
  <cols>
    <col min="1" max="1" width="3.28515625" customWidth="1"/>
    <col min="3" max="3" width="37" customWidth="1"/>
  </cols>
  <sheetData>
    <row r="1" spans="1:26" x14ac:dyDescent="0.2">
      <c r="A1" s="139" t="str">
        <f>'READ HERE FIRST'!A5</f>
        <v>SOLUTIONS PROJECT</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14812486</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28627003</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15087</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104123</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20154</v>
      </c>
      <c r="E12" s="76">
        <f>D11-D12</f>
        <v>83969</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488</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43539033</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158178</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75000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87037</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320215</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5829437</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37389381</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43218818</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43539033</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951xDyjLaEDksPRmcuiwFLg4IpkzL5KHEJA8RS9tECTXSNp26wDqwfmibhIqG6H6/YeUGoaT74q0U1PKgYEIbA==" saltValue="ZWxRoYPSo8omXZvGyeHZwg=="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6" t="str">
        <f>'READ HERE FIRST'!A5</f>
        <v>SOLUTIONS PROJECT</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2020'!C40</f>
        <v>3953475</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2020'!C31</f>
        <v>17399</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3936076</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328006.33333333331</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2020'!E2+'Balance Sheet 2020'!E3</f>
        <v>14812486</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45.159146317296724</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2020'!E30</f>
        <v>5829437</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2020'!C40</f>
        <v>3953475</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329456.25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17.694115683038341</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2020'!E13:E15)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2020'!C40</f>
        <v>3953475</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329456.25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45.159146317296724</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2020'!E2:E7)</f>
        <v>44865207</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2020'!F44</f>
        <v>45401764</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0.9881820230597208</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2020'!C7:C9)</f>
        <v>579914</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2020'!C10:C12)</f>
        <v>98345</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678259</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2020'!C40</f>
        <v>3953475</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0.17156020968894453</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2020'!C10:C11)</f>
        <v>54408</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2020'!C7:C9)</f>
        <v>579914</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9.382080791289743E-2</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217</v>
      </c>
      <c r="D41" s="48">
        <f>'Expenses 2020'!D40</f>
        <v>3429039</v>
      </c>
      <c r="E41" s="114">
        <f t="shared" ref="E41:E44" si="0">D41/$D$44</f>
        <v>0.86734809250090106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2020'!E40</f>
        <v>265780</v>
      </c>
      <c r="E42" s="114">
        <f t="shared" si="0"/>
        <v>6.7226933267568401E-2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2020'!F40</f>
        <v>258656</v>
      </c>
      <c r="E43" s="114">
        <f t="shared" si="0"/>
        <v>6.5424974231530486E-2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3953475</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2020'!F9</f>
        <v>44865207</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2020'!F40</f>
        <v>258656</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173.45511799455647</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2020'!E2:E10)</f>
        <v>43454576</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2020'!E19:E22)</f>
        <v>233178</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186.35795829795265</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2020'!E18</f>
        <v>43539033</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ufd+8g4KkCDsrPrxLxhLS4D4laIA1Sp5y/ym6ND5dKAT9BIkKHiADaHyGmtXNHARq9LyiI0mqykuWXtM4sLySw==" saltValue="z1wo3vD6DXuYfciK6K5E3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18" workbookViewId="0">
      <selection activeCell="G12" sqref="G12"/>
    </sheetView>
  </sheetViews>
  <sheetFormatPr defaultColWidth="12.5703125" defaultRowHeight="12.75" x14ac:dyDescent="0.2"/>
  <cols>
    <col min="1" max="1" width="7.42578125" customWidth="1"/>
    <col min="3" max="3" width="37" customWidth="1"/>
  </cols>
  <sheetData>
    <row r="1" spans="1:26" x14ac:dyDescent="0.2">
      <c r="A1" s="139" t="str">
        <f>'READ HERE FIRST'!A5</f>
        <v>SOLUTIONS PROJECT</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196358</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6688565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502</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6884923</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238</v>
      </c>
      <c r="D10" s="9"/>
      <c r="E10" s="9"/>
      <c r="F10" s="32">
        <v>173750</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239</v>
      </c>
      <c r="D11" s="41"/>
      <c r="E11" s="41"/>
      <c r="F11" s="33">
        <v>500</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c r="D13" s="41"/>
      <c r="E13" s="41"/>
      <c r="F13" s="33">
        <v>0</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c r="D14" s="41"/>
      <c r="E14" s="41"/>
      <c r="F14" s="33">
        <v>0</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64</v>
      </c>
      <c r="D16" s="37"/>
      <c r="E16" s="37"/>
      <c r="F16" s="37">
        <f>SUM(F10:F15)</f>
        <v>174250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65</v>
      </c>
      <c r="B17" s="36">
        <v>3</v>
      </c>
      <c r="C17" s="43" t="s">
        <v>66</v>
      </c>
      <c r="D17" s="41"/>
      <c r="E17" s="41"/>
      <c r="F17" s="33">
        <v>6737</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67</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68</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69</v>
      </c>
      <c r="E20" s="46" t="s">
        <v>70</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71</v>
      </c>
      <c r="C21" s="30" t="s">
        <v>72</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73</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74</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75</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76</v>
      </c>
      <c r="E25" s="46" t="s">
        <v>77</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78</v>
      </c>
      <c r="C26" s="50" t="s">
        <v>240</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80</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81</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82</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83</v>
      </c>
      <c r="C30" s="34" t="s">
        <v>84</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85</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86</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87</v>
      </c>
      <c r="C33" s="34" t="s">
        <v>88</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89</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90</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91</v>
      </c>
      <c r="C36" s="34" t="s">
        <v>92</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93</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94</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95</v>
      </c>
      <c r="C39" s="45" t="s">
        <v>241</v>
      </c>
      <c r="D39" s="47"/>
      <c r="E39" s="32">
        <v>35750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t="s">
        <v>242</v>
      </c>
      <c r="D40" s="47"/>
      <c r="E40" s="32">
        <v>7897</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64</v>
      </c>
      <c r="D43" s="52"/>
      <c r="E43" s="52"/>
      <c r="F43" s="37">
        <f>SUM(E39:E42)</f>
        <v>43647</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7109557</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iutF/sE8shjsYkqDaRGQ+8dak2hcRRh8PIMBadmiV/fAeO12upKLalMyu2NXuwaBzqYMrPqS4I+0jk5j/mYDtg==" saltValue="9zjpdZ7WrAMtWNEs8Y4QbQ=="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topLeftCell="A10" workbookViewId="0">
      <selection activeCell="D10" sqref="D10"/>
    </sheetView>
  </sheetViews>
  <sheetFormatPr defaultColWidth="12.5703125" defaultRowHeight="12.75" x14ac:dyDescent="0.2"/>
  <cols>
    <col min="1" max="1" width="16.28515625" customWidth="1"/>
    <col min="2" max="2" width="37" customWidth="1"/>
  </cols>
  <sheetData>
    <row r="1" spans="1:26" ht="25.5" x14ac:dyDescent="0.2">
      <c r="A1" s="66" t="str">
        <f>'READ HERE FIRST'!A5</f>
        <v>SOLUTIONS PROJECT</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9368816</v>
      </c>
      <c r="D3" s="70">
        <v>9368816</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466717</v>
      </c>
      <c r="D7" s="70">
        <v>265811</v>
      </c>
      <c r="E7" s="70">
        <v>46672</v>
      </c>
      <c r="F7" s="70">
        <v>154234</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665796</v>
      </c>
      <c r="D9" s="70">
        <v>410203</v>
      </c>
      <c r="E9" s="70">
        <v>179635</v>
      </c>
      <c r="F9" s="70">
        <v>75958</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39172</v>
      </c>
      <c r="D10" s="70">
        <v>18938</v>
      </c>
      <c r="E10" s="70">
        <v>9845</v>
      </c>
      <c r="F10" s="70">
        <v>10389</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149752</v>
      </c>
      <c r="D11" s="70">
        <v>86399</v>
      </c>
      <c r="E11" s="70">
        <v>27859</v>
      </c>
      <c r="F11" s="70">
        <v>35494</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79442</v>
      </c>
      <c r="D12" s="70">
        <v>47568</v>
      </c>
      <c r="E12" s="70">
        <v>15884</v>
      </c>
      <c r="F12" s="70">
        <v>15990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20893</v>
      </c>
      <c r="D14" s="70">
        <v>5986</v>
      </c>
      <c r="E14" s="70">
        <v>13006</v>
      </c>
      <c r="F14" s="70">
        <v>1901</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34620</v>
      </c>
      <c r="D16" s="70">
        <v>20270</v>
      </c>
      <c r="E16" s="70">
        <v>7053</v>
      </c>
      <c r="F16" s="70">
        <v>7297</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911764</v>
      </c>
      <c r="D20" s="70">
        <v>809814</v>
      </c>
      <c r="E20" s="70">
        <v>52299</v>
      </c>
      <c r="F20" s="70">
        <v>49651</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152276</v>
      </c>
      <c r="D21" s="70">
        <v>122212</v>
      </c>
      <c r="E21" s="70">
        <v>1339</v>
      </c>
      <c r="F21" s="70">
        <v>28725</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1312</v>
      </c>
      <c r="D22" s="70">
        <v>255</v>
      </c>
      <c r="E22" s="70">
        <v>1047</v>
      </c>
      <c r="F22" s="70">
        <v>10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11826</v>
      </c>
      <c r="D23" s="70">
        <v>8290</v>
      </c>
      <c r="E23" s="70">
        <v>1460</v>
      </c>
      <c r="F23" s="70">
        <v>2076</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68</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1315</v>
      </c>
      <c r="D25" s="70">
        <v>748</v>
      </c>
      <c r="E25" s="70">
        <v>267</v>
      </c>
      <c r="F25" s="70">
        <v>300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29012</v>
      </c>
      <c r="D26" s="70">
        <v>19220</v>
      </c>
      <c r="E26" s="70">
        <v>9792</v>
      </c>
      <c r="F26" s="70">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35122</v>
      </c>
      <c r="D31" s="70">
        <v>13225</v>
      </c>
      <c r="E31" s="70">
        <v>8672</v>
      </c>
      <c r="F31" s="70">
        <v>13225</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16128</v>
      </c>
      <c r="D32" s="70">
        <v>9589</v>
      </c>
      <c r="E32" s="70">
        <v>3258</v>
      </c>
      <c r="F32" s="70">
        <v>3281</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135</v>
      </c>
      <c r="C34" s="69">
        <f t="shared" si="0"/>
        <v>48034</v>
      </c>
      <c r="D34" s="70">
        <v>33502</v>
      </c>
      <c r="E34" s="70">
        <v>11275</v>
      </c>
      <c r="F34" s="70">
        <v>3257</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243</v>
      </c>
      <c r="C35" s="69">
        <f t="shared" si="0"/>
        <v>23879</v>
      </c>
      <c r="D35" s="70">
        <v>15844</v>
      </c>
      <c r="E35" s="70">
        <v>2938</v>
      </c>
      <c r="F35" s="70">
        <v>5097</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244</v>
      </c>
      <c r="C36" s="69">
        <f t="shared" si="0"/>
        <v>10926</v>
      </c>
      <c r="D36" s="70">
        <v>9746</v>
      </c>
      <c r="E36" s="70">
        <v>1180</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96</v>
      </c>
      <c r="C37" s="69">
        <f t="shared" si="0"/>
        <v>10913</v>
      </c>
      <c r="D37" s="70">
        <v>785</v>
      </c>
      <c r="E37" s="70">
        <v>5874</v>
      </c>
      <c r="F37" s="70">
        <v>4254</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29638</v>
      </c>
      <c r="D38" s="70">
        <v>10882</v>
      </c>
      <c r="E38" s="70">
        <v>15166</v>
      </c>
      <c r="F38" s="70">
        <v>3590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12107353</v>
      </c>
      <c r="D40" s="72">
        <f t="shared" si="1"/>
        <v>11278103</v>
      </c>
      <c r="E40" s="72">
        <f t="shared" si="1"/>
        <v>414521</v>
      </c>
      <c r="F40" s="72">
        <f t="shared" si="1"/>
        <v>414729</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367wirWDEyozVfXOYtq3UBVDcI9QunN7n+OkIcQfxb0ZpkD2m9VpK624jgJhqVh1NDwR3xCv6TCixuHj8jPIKA==" saltValue="pyI18U8LFkRipIaCgJPoM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topLeftCell="A13" workbookViewId="0">
      <selection sqref="A1:B1"/>
    </sheetView>
  </sheetViews>
  <sheetFormatPr defaultColWidth="12.5703125" defaultRowHeight="15.75" customHeight="1" x14ac:dyDescent="0.2"/>
  <cols>
    <col min="1" max="1" width="3.28515625" customWidth="1"/>
    <col min="3" max="3" width="37" customWidth="1"/>
  </cols>
  <sheetData>
    <row r="1" spans="1:26" x14ac:dyDescent="0.2">
      <c r="A1" s="139" t="str">
        <f>'READ HERE FIRST'!A5</f>
        <v>SOLUTIONS PROJECT</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9633447</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20008794</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124909</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112609</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55276</v>
      </c>
      <c r="E12" s="76">
        <f>D11-D12</f>
        <v>57333</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13567947</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488</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43392918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210946</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5793250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6004196</v>
      </c>
      <c r="F28" s="28"/>
      <c r="G28" s="28"/>
      <c r="H28" s="28"/>
      <c r="I28" s="28"/>
      <c r="J28" s="28"/>
      <c r="K28" s="28"/>
      <c r="L28" s="28"/>
      <c r="M28" s="28"/>
      <c r="N28" s="28"/>
      <c r="O28" s="28"/>
      <c r="P28" s="28"/>
      <c r="Q28" s="28"/>
      <c r="R28" s="28"/>
      <c r="S28" s="28"/>
      <c r="T28" s="28"/>
      <c r="U28" s="28"/>
      <c r="V28" s="28"/>
      <c r="W28" s="28"/>
      <c r="X28" s="28"/>
      <c r="Y28" s="28"/>
      <c r="Z28" s="28"/>
    </row>
    <row r="29" spans="1:26"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12179378</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25209344</v>
      </c>
      <c r="F31" s="28"/>
      <c r="G31" s="28"/>
      <c r="H31" s="28"/>
      <c r="I31" s="28"/>
      <c r="J31" s="28"/>
      <c r="K31" s="28"/>
      <c r="L31" s="28"/>
      <c r="M31" s="28"/>
      <c r="N31" s="28"/>
      <c r="O31" s="28"/>
      <c r="P31" s="28"/>
      <c r="Q31" s="28"/>
      <c r="R31" s="28"/>
      <c r="S31" s="28"/>
      <c r="T31" s="28"/>
      <c r="U31" s="28"/>
      <c r="V31" s="28"/>
      <c r="W31" s="28"/>
      <c r="X31" s="28"/>
      <c r="Y31" s="28"/>
      <c r="Z31" s="28"/>
    </row>
    <row r="32" spans="1:26"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37388722</v>
      </c>
      <c r="F36" s="28"/>
      <c r="G36" s="28"/>
      <c r="H36" s="28"/>
      <c r="I36" s="28"/>
      <c r="J36" s="28"/>
      <c r="K36" s="28"/>
      <c r="L36" s="28"/>
      <c r="M36" s="28"/>
      <c r="N36" s="28"/>
      <c r="O36" s="28"/>
      <c r="P36" s="28"/>
      <c r="Q36" s="28"/>
      <c r="R36" s="28"/>
      <c r="S36" s="28"/>
      <c r="T36" s="28"/>
      <c r="U36" s="28"/>
      <c r="V36" s="28"/>
      <c r="W36" s="28"/>
      <c r="X36" s="28"/>
      <c r="Y36" s="28"/>
      <c r="Z36" s="28"/>
    </row>
    <row r="37" spans="1:26" x14ac:dyDescent="0.2">
      <c r="A37" s="95"/>
      <c r="B37" s="96">
        <v>33</v>
      </c>
      <c r="C37" s="97" t="s">
        <v>180</v>
      </c>
      <c r="D37" s="98"/>
      <c r="E37" s="99">
        <f>E36+E28</f>
        <v>43392918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TM9CQDMzF6ntTHih+kdt1mAaQeKx7zowPOKcK1bLFG3oEXBvbk87WK1BQKBD++u/EIlvmJTXMOk3vIPqp8/rdQ==" saltValue="LDIgQM6FUF7T7yIhOXKs9Q=="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SOLUTIONS PROJECT</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2021'!C40</f>
        <v>12107353</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2021'!C31</f>
        <v>35122</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12072231</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1006019.25</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2021'!E2+'Balance Sheet 2021'!E3</f>
        <v>9633447</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9.5758078187867675</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2021'!E30</f>
        <v>12179378</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2021'!C40</f>
        <v>12107353</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1008946.0833333334</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12.071386371571061</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2021'!E13:E15)</f>
        <v>13567947</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2021'!C40</f>
        <v>12107353</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1008946.0833333334</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13.447643262734637</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23.023451081521404</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2021'!E2:E7)</f>
        <v>6688565</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2021'!F44</f>
        <v>7109557</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0.94078505875963858</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2021'!C7:C9)</f>
        <v>1132513</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2021'!C10:C12)</f>
        <v>268366</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1400879</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2021'!C40</f>
        <v>12107353</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0.11570481177842919</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2021'!C10:C11)</f>
        <v>188924</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2021'!C7:C9)</f>
        <v>1132513</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0.16681839413763905</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245</v>
      </c>
      <c r="D41" s="48">
        <f>'Expenses 2021'!D40</f>
        <v>11278103</v>
      </c>
      <c r="E41" s="114">
        <f t="shared" ref="E41:E44" si="0">D41/$D$44</f>
        <v>0.931508563432486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2021'!E40</f>
        <v>414521</v>
      </c>
      <c r="E42" s="114">
        <f t="shared" si="0"/>
        <v>3.4237128462348457E-2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2021'!F40</f>
        <v>414729</v>
      </c>
      <c r="E43" s="114">
        <f t="shared" si="0"/>
        <v>3.4254308105165512E-2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12107353</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2021'!F9</f>
        <v>6884923</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2021'!F40</f>
        <v>414729</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16.601016567445246</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2021'!E2:E10)</f>
        <v>29767150</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2021'!E19:E22)</f>
        <v>210946</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141.11265442340695</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2021'!E18</f>
        <v>43392918</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0A9AMGK+Hz5mZAKffogjSKMElXPVDofGE0qdZRYEXUkM/Qco3bHPTw76bjaqn45X7fY35sbgQebXfoScIin4ww==" saltValue="VpsBTFhmin+0jjrhQokFx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topLeftCell="A18" workbookViewId="0">
      <selection activeCell="F14" sqref="F14"/>
    </sheetView>
  </sheetViews>
  <sheetFormatPr defaultColWidth="12.5703125" defaultRowHeight="12.75" x14ac:dyDescent="0.2"/>
  <cols>
    <col min="1" max="1" width="7.42578125" customWidth="1"/>
    <col min="3" max="3" width="37" customWidth="1"/>
  </cols>
  <sheetData>
    <row r="1" spans="1:26" x14ac:dyDescent="0.2">
      <c r="A1" s="134" t="str">
        <f>'READ HERE FIRST'!A5</f>
        <v>SOLUTIONS PROJECT</v>
      </c>
      <c r="B1" s="131"/>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8781081</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0</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8781081</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246</v>
      </c>
      <c r="D10" s="9"/>
      <c r="E10" s="9"/>
      <c r="F10" s="32">
        <v>683750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239</v>
      </c>
      <c r="D11" s="41"/>
      <c r="E11" s="41"/>
      <c r="F11" s="33">
        <v>150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64</v>
      </c>
      <c r="D16" s="37"/>
      <c r="E16" s="37"/>
      <c r="F16" s="37">
        <f>SUM(F10:F15)</f>
        <v>683900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65</v>
      </c>
      <c r="B17" s="36">
        <v>3</v>
      </c>
      <c r="C17" s="43" t="s">
        <v>66</v>
      </c>
      <c r="D17" s="41"/>
      <c r="E17" s="41"/>
      <c r="F17" s="33">
        <v>27646</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67</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68</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69</v>
      </c>
      <c r="E20" s="46" t="s">
        <v>70</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71</v>
      </c>
      <c r="C21" s="30" t="s">
        <v>72</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73</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74</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75</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76</v>
      </c>
      <c r="E25" s="46" t="s">
        <v>77</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78</v>
      </c>
      <c r="C26" s="50" t="s">
        <v>247</v>
      </c>
      <c r="D26" s="33">
        <v>24095637</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80</v>
      </c>
      <c r="D27" s="33">
        <v>28399582</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81</v>
      </c>
      <c r="D28" s="48">
        <f t="shared" ref="D28:E28" si="1">D26-D27</f>
        <v>-4303945</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82</v>
      </c>
      <c r="D29" s="37"/>
      <c r="E29" s="37"/>
      <c r="F29" s="37">
        <f>SUM(D28:E28)</f>
        <v>-4303945</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83</v>
      </c>
      <c r="C30" s="34" t="s">
        <v>84</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85</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86</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87</v>
      </c>
      <c r="C33" s="34" t="s">
        <v>88</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89</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90</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91</v>
      </c>
      <c r="C36" s="34" t="s">
        <v>92</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93</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94</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95</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64</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5188682</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q90Lv8eV7F3tqJlX3oGwOT3oOo3kKOi5dE1TyRgmk/vHFf5K5vDf/3q4/mN8GMfa3WqTO8tJU1YN/XaQ9Q141w==" saltValue="OkI9h4NhgnK8CZeO9EvEZA=="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topLeftCell="A10" workbookViewId="0">
      <selection activeCell="E8" sqref="E8"/>
    </sheetView>
  </sheetViews>
  <sheetFormatPr defaultColWidth="12.5703125" defaultRowHeight="12.75" x14ac:dyDescent="0.2"/>
  <cols>
    <col min="1" max="1" width="16.140625" customWidth="1"/>
    <col min="2" max="2" width="37" customWidth="1"/>
  </cols>
  <sheetData>
    <row r="1" spans="1:26" ht="25.5" x14ac:dyDescent="0.2">
      <c r="A1" s="66" t="str">
        <f>'READ HERE FIRST'!A5</f>
        <v>SOLUTIONS PROJECT</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10265998</v>
      </c>
      <c r="D3" s="70">
        <v>10265998</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362730</v>
      </c>
      <c r="D7" s="70">
        <v>199502</v>
      </c>
      <c r="E7" s="70">
        <v>36273</v>
      </c>
      <c r="F7" s="70">
        <v>126955</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1128159</v>
      </c>
      <c r="D9" s="70">
        <v>724008</v>
      </c>
      <c r="E9" s="70">
        <v>303231</v>
      </c>
      <c r="F9" s="70">
        <v>100920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70815</v>
      </c>
      <c r="D10" s="70">
        <v>42618</v>
      </c>
      <c r="E10" s="70">
        <v>16285</v>
      </c>
      <c r="F10" s="70">
        <v>11912</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536645</v>
      </c>
      <c r="D11" s="70">
        <v>313809</v>
      </c>
      <c r="E11" s="70">
        <v>64773</v>
      </c>
      <c r="F11" s="70">
        <v>158063</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100769</v>
      </c>
      <c r="D12" s="70">
        <v>63841</v>
      </c>
      <c r="E12" s="70">
        <v>22807</v>
      </c>
      <c r="F12" s="70">
        <v>14121</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36078</v>
      </c>
      <c r="D15" s="70">
        <v>0</v>
      </c>
      <c r="E15" s="70">
        <v>36078</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59435</v>
      </c>
      <c r="D16" s="70">
        <v>38046</v>
      </c>
      <c r="E16" s="70">
        <v>12082</v>
      </c>
      <c r="F16" s="70">
        <v>9307</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1211754</v>
      </c>
      <c r="D20" s="70">
        <v>987902</v>
      </c>
      <c r="E20" s="70">
        <v>143241</v>
      </c>
      <c r="F20" s="70">
        <v>80611</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123042</v>
      </c>
      <c r="D21" s="70">
        <v>93685</v>
      </c>
      <c r="E21" s="70">
        <v>188</v>
      </c>
      <c r="F21" s="70">
        <v>29169</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4300</v>
      </c>
      <c r="D22" s="70">
        <v>2328</v>
      </c>
      <c r="E22" s="70">
        <v>1545</v>
      </c>
      <c r="F22" s="70">
        <v>427</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13789</v>
      </c>
      <c r="D23" s="70">
        <v>10925</v>
      </c>
      <c r="E23" s="70">
        <v>1758</v>
      </c>
      <c r="F23" s="70">
        <v>1106</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68</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7969</v>
      </c>
      <c r="D25" s="70">
        <v>5383</v>
      </c>
      <c r="E25" s="70">
        <v>1497</v>
      </c>
      <c r="F25" s="70">
        <v>1089</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163722</v>
      </c>
      <c r="D26" s="70">
        <v>73074</v>
      </c>
      <c r="E26" s="70">
        <v>82211</v>
      </c>
      <c r="F26" s="70">
        <v>8437</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37243</v>
      </c>
      <c r="D31" s="70">
        <v>13225</v>
      </c>
      <c r="E31" s="70">
        <v>10793</v>
      </c>
      <c r="F31" s="70">
        <v>13225</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19347</v>
      </c>
      <c r="D32" s="70">
        <v>12344</v>
      </c>
      <c r="E32" s="70">
        <v>4232</v>
      </c>
      <c r="F32" s="70">
        <v>2771</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248</v>
      </c>
      <c r="C34" s="69">
        <f t="shared" si="0"/>
        <v>58818</v>
      </c>
      <c r="D34" s="70">
        <v>45931</v>
      </c>
      <c r="E34" s="70">
        <v>8794</v>
      </c>
      <c r="F34" s="70">
        <v>4093</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244</v>
      </c>
      <c r="C35" s="69">
        <f t="shared" si="0"/>
        <v>39495</v>
      </c>
      <c r="D35" s="70">
        <v>39346</v>
      </c>
      <c r="E35" s="70">
        <v>0</v>
      </c>
      <c r="F35" s="70">
        <v>149</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249</v>
      </c>
      <c r="C36" s="69">
        <f t="shared" si="0"/>
        <v>9034</v>
      </c>
      <c r="D36" s="70">
        <v>5622</v>
      </c>
      <c r="E36" s="70">
        <v>3237</v>
      </c>
      <c r="F36" s="70">
        <v>175</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250</v>
      </c>
      <c r="C37" s="69">
        <f t="shared" si="0"/>
        <v>6089</v>
      </c>
      <c r="D37" s="70">
        <v>2657</v>
      </c>
      <c r="E37" s="70">
        <v>3031</v>
      </c>
      <c r="F37" s="70">
        <v>401</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13318</v>
      </c>
      <c r="D38" s="70">
        <v>2097</v>
      </c>
      <c r="E38" s="70">
        <v>9923</v>
      </c>
      <c r="F38" s="70">
        <v>1298</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14268549</v>
      </c>
      <c r="D40" s="72">
        <f t="shared" si="1"/>
        <v>12942341</v>
      </c>
      <c r="E40" s="72">
        <f t="shared" si="1"/>
        <v>761979</v>
      </c>
      <c r="F40" s="72">
        <f t="shared" si="1"/>
        <v>564229</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JkzQwewhGNsaUIUPWYBFmqMRpc6vZaW8Npm5j8ECumm5AczZvUxefp40afJp/C0VwcDgjsBg6Awacs3+ale5rQ==" saltValue="UJ2/KgBYzQOhSV0NTPgaT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topLeftCell="A9" workbookViewId="0">
      <selection activeCell="G10" sqref="G10"/>
    </sheetView>
  </sheetViews>
  <sheetFormatPr defaultColWidth="12.5703125" defaultRowHeight="12.75" x14ac:dyDescent="0.2"/>
  <cols>
    <col min="1" max="1" width="3.28515625" customWidth="1"/>
    <col min="3" max="3" width="37" customWidth="1"/>
  </cols>
  <sheetData>
    <row r="1" spans="1:26" x14ac:dyDescent="0.2">
      <c r="A1" s="139" t="str">
        <f>'READ HERE FIRST'!A5</f>
        <v>SOLUTIONS PROJECT</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32337287</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2523428</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83031</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116420</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92519</v>
      </c>
      <c r="E12" s="76">
        <f>D11-D12</f>
        <v>23901</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488</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34968135</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849663</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4977317</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5826980</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16991138</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12150017</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29141155</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34968135</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fDY0nJy9CCuACMj+az1OJCgZNVUipi4dbZo9tlWtFiLMdTPiqsbMlwsryhcMIO9aqY+1g9XPbRbMf+oiBEhaDg==" saltValue="BQN9cZfH2ogOBJG7HVj3UA=="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SOLUTIONS PROJECT</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2022'!C40</f>
        <v>14268549</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2022'!C31</f>
        <v>37243</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14231306</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1185942.1666666667</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2022'!E2+'Balance Sheet 2022'!E3</f>
        <v>32337287</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27.26717027938265</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2022'!E30</f>
        <v>16991138</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2022'!C40</f>
        <v>14268549</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1189045.75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14.289726026101182</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2022'!E13:E15)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2022'!C40</f>
        <v>14268549</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1189045.75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27.26717027938265</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2022'!E2:E7)</f>
        <v>8781081</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2022'!F44</f>
        <v>5188682</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1.6923528942417361</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2022'!C7:C9)</f>
        <v>1490889</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2022'!C10:C12)</f>
        <v>708229</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2199118</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2022'!C40</f>
        <v>14268549</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0.15412345011395343</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2022'!C10:C11)</f>
        <v>607460</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2022'!C7:C9)</f>
        <v>1490889</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0.40744817353941171</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251</v>
      </c>
      <c r="D41" s="48">
        <f>'Expenses 2022'!D40</f>
        <v>12942341</v>
      </c>
      <c r="E41" s="114">
        <f t="shared" ref="E41:E44" si="0">D41/$D$44</f>
        <v>0.90705375858470261</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2022'!E40</f>
        <v>761979</v>
      </c>
      <c r="E42" s="114">
        <f t="shared" si="0"/>
        <v>5.340269707872889E-2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2022'!F40</f>
        <v>564229</v>
      </c>
      <c r="E43" s="114">
        <f t="shared" si="0"/>
        <v>3.9543544336568488E-2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14268549</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2022'!F9</f>
        <v>8781081</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2022'!F40</f>
        <v>564229</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15.562973544429655</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2022'!E2:E10)</f>
        <v>34943746</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2022'!E19:E22)</f>
        <v>849663</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41.126594897035645</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2022'!E18</f>
        <v>34968135</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PnnRRRu+VIGC+CS07QUhHTvKyNbdnw/2e3hxTKSKLp3CkzaBmZlK/Bv0L1DNJcSt1FeqSZmtIv06ddOY03qlw==" saltValue="AGnBgKym9+V/bu+ORtbxy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66" t="str">
        <f>'READ HERE FIRST'!A5</f>
        <v>SOLUTIONS PROJECT</v>
      </c>
      <c r="B1" s="2" t="s">
        <v>252</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181</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182</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253</v>
      </c>
      <c r="E4" s="29" t="s">
        <v>254</v>
      </c>
      <c r="F4" s="29" t="s">
        <v>255</v>
      </c>
      <c r="G4" s="39" t="s">
        <v>256</v>
      </c>
      <c r="H4" s="39"/>
      <c r="I4" s="28"/>
      <c r="J4" s="28"/>
      <c r="K4" s="28"/>
      <c r="L4" s="28"/>
      <c r="M4" s="28"/>
      <c r="N4" s="28"/>
      <c r="O4" s="28"/>
      <c r="P4" s="28"/>
      <c r="Q4" s="28"/>
      <c r="R4" s="28"/>
      <c r="S4" s="28"/>
      <c r="T4" s="28"/>
      <c r="U4" s="28"/>
      <c r="V4" s="28"/>
      <c r="W4" s="28"/>
      <c r="X4" s="28"/>
      <c r="Y4" s="28"/>
    </row>
    <row r="5" spans="1:25" x14ac:dyDescent="0.2">
      <c r="A5" s="15"/>
      <c r="B5" s="141"/>
      <c r="C5" s="102" t="s">
        <v>181</v>
      </c>
      <c r="D5" s="122">
        <f>'Ratios 2020'!D8</f>
        <v>45.159146317296724</v>
      </c>
      <c r="E5" s="122">
        <f>'Ratios 2021'!D8</f>
        <v>9.5758078187867675</v>
      </c>
      <c r="F5" s="122">
        <f>'Ratios 2022'!D8</f>
        <v>27.26717027938265</v>
      </c>
      <c r="G5" s="122">
        <f>AVERAGE(D5:F5)</f>
        <v>27.334041471822047</v>
      </c>
      <c r="H5" s="104" t="s">
        <v>188</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189</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190</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253</v>
      </c>
      <c r="E9" s="29" t="s">
        <v>254</v>
      </c>
      <c r="F9" s="29" t="s">
        <v>255</v>
      </c>
      <c r="G9" s="39" t="s">
        <v>256</v>
      </c>
      <c r="H9" s="39"/>
      <c r="I9" s="28"/>
      <c r="J9" s="28"/>
      <c r="K9" s="28"/>
      <c r="L9" s="28"/>
      <c r="M9" s="28"/>
      <c r="N9" s="28"/>
      <c r="O9" s="28"/>
      <c r="P9" s="28"/>
      <c r="Q9" s="28"/>
      <c r="R9" s="28"/>
      <c r="S9" s="28"/>
      <c r="T9" s="28"/>
      <c r="U9" s="28"/>
      <c r="V9" s="28"/>
      <c r="W9" s="28"/>
      <c r="X9" s="28"/>
      <c r="Y9" s="28"/>
    </row>
    <row r="10" spans="1:25" x14ac:dyDescent="0.2">
      <c r="A10" s="15"/>
      <c r="B10" s="141"/>
      <c r="C10" s="102" t="s">
        <v>189</v>
      </c>
      <c r="D10" s="103">
        <f>'Ratios 2020'!D14</f>
        <v>17.694115683038341</v>
      </c>
      <c r="E10" s="103">
        <f>'Ratios 2021'!D14</f>
        <v>12.071386371571061</v>
      </c>
      <c r="F10" s="103">
        <f>'Ratios 2022'!D14</f>
        <v>14.289726026101182</v>
      </c>
      <c r="G10" s="122">
        <f>AVERAGE(D10:F10)</f>
        <v>14.685076026903525</v>
      </c>
      <c r="H10" s="104" t="s">
        <v>188</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194</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195</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253</v>
      </c>
      <c r="E14" s="29" t="s">
        <v>254</v>
      </c>
      <c r="F14" s="29" t="s">
        <v>255</v>
      </c>
      <c r="G14" s="39" t="s">
        <v>256</v>
      </c>
      <c r="H14" s="39"/>
      <c r="I14" s="28"/>
      <c r="J14" s="28"/>
      <c r="K14" s="28"/>
      <c r="L14" s="28"/>
      <c r="M14" s="28"/>
      <c r="N14" s="28"/>
      <c r="O14" s="28"/>
      <c r="P14" s="28"/>
      <c r="Q14" s="28"/>
      <c r="R14" s="28"/>
      <c r="S14" s="28"/>
      <c r="T14" s="28"/>
      <c r="U14" s="28"/>
      <c r="V14" s="28"/>
      <c r="W14" s="28"/>
      <c r="X14" s="28"/>
      <c r="Y14" s="28"/>
    </row>
    <row r="15" spans="1:25" x14ac:dyDescent="0.2">
      <c r="A15" s="15"/>
      <c r="B15" s="141"/>
      <c r="C15" s="102" t="s">
        <v>197</v>
      </c>
      <c r="D15" s="124">
        <f>'Ratios 2020'!D20</f>
        <v>0</v>
      </c>
      <c r="E15" s="124">
        <f>'Ratios 2021'!D20</f>
        <v>13.447643262734637</v>
      </c>
      <c r="F15" s="124">
        <f>'Ratios 2022'!D20</f>
        <v>0</v>
      </c>
      <c r="G15" s="122">
        <f>AVERAGE(D15:F15)</f>
        <v>4.4825477542448793</v>
      </c>
      <c r="H15" s="104" t="s">
        <v>188</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199</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200</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253</v>
      </c>
      <c r="E19" s="29" t="s">
        <v>254</v>
      </c>
      <c r="F19" s="29" t="s">
        <v>255</v>
      </c>
      <c r="G19" s="39" t="s">
        <v>256</v>
      </c>
      <c r="H19" s="39"/>
      <c r="I19" s="28"/>
      <c r="J19" s="28"/>
      <c r="K19" s="28"/>
      <c r="L19" s="28"/>
      <c r="M19" s="28"/>
      <c r="N19" s="28"/>
      <c r="O19" s="28"/>
      <c r="P19" s="28"/>
      <c r="Q19" s="28"/>
      <c r="R19" s="28"/>
      <c r="S19" s="28"/>
      <c r="T19" s="28"/>
      <c r="U19" s="28"/>
      <c r="V19" s="28"/>
      <c r="W19" s="28"/>
      <c r="X19" s="28"/>
      <c r="Y19" s="28"/>
    </row>
    <row r="20" spans="1:25" x14ac:dyDescent="0.2">
      <c r="A20" s="15"/>
      <c r="B20" s="141"/>
      <c r="C20" s="102" t="s">
        <v>199</v>
      </c>
      <c r="D20" s="113">
        <f>'Ratios 2020'!D26</f>
        <v>0.9881820230597208</v>
      </c>
      <c r="E20" s="113">
        <f>'Ratios 2021'!D26</f>
        <v>0.94078505875963858</v>
      </c>
      <c r="F20" s="113">
        <f>'Ratios 2022'!D26</f>
        <v>1.6923528942417361</v>
      </c>
      <c r="G20" s="125">
        <f>AVERAGE(D20:F20)</f>
        <v>1.2071066586870318</v>
      </c>
      <c r="H20" s="104" t="s">
        <v>203</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204</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205</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253</v>
      </c>
      <c r="E24" s="29" t="s">
        <v>254</v>
      </c>
      <c r="F24" s="29" t="s">
        <v>255</v>
      </c>
      <c r="G24" s="39" t="s">
        <v>256</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209</v>
      </c>
      <c r="D25" s="113">
        <f>'Ratios 2020'!D33</f>
        <v>0.17156020968894453</v>
      </c>
      <c r="E25" s="113">
        <f>'Ratios 2021'!D33</f>
        <v>0.11570481177842919</v>
      </c>
      <c r="F25" s="113">
        <f>'Ratios 2022'!D33</f>
        <v>0.15412345011395343</v>
      </c>
      <c r="G25" s="125">
        <f>AVERAGE(D25:F25)</f>
        <v>0.14712949052710902</v>
      </c>
      <c r="H25" s="104" t="s">
        <v>210</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211</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212</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253</v>
      </c>
      <c r="E29" s="29" t="s">
        <v>254</v>
      </c>
      <c r="F29" s="29" t="s">
        <v>255</v>
      </c>
      <c r="G29" s="39" t="s">
        <v>256</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211</v>
      </c>
      <c r="D30" s="113">
        <f>'Ratios 2020'!D38</f>
        <v>9.382080791289743E-2</v>
      </c>
      <c r="E30" s="113">
        <f>'Ratios 2021'!D38</f>
        <v>0.16681839413763905</v>
      </c>
      <c r="F30" s="113">
        <f>'Ratios 2022'!D38</f>
        <v>0.40744817353941171</v>
      </c>
      <c r="G30" s="125">
        <f>AVERAGE(D30:F30)</f>
        <v>0.22269579186331603</v>
      </c>
      <c r="H30" s="104" t="s">
        <v>214</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215</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216</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253</v>
      </c>
      <c r="E34" s="29" t="s">
        <v>254</v>
      </c>
      <c r="F34" s="29" t="s">
        <v>255</v>
      </c>
      <c r="G34" s="39" t="s">
        <v>256</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257</v>
      </c>
      <c r="D35" s="113">
        <f>'Ratios 2020'!E41</f>
        <v>0.86734809250090106</v>
      </c>
      <c r="E35" s="113">
        <f>'Ratios 2021'!E41</f>
        <v>0.931508563432486</v>
      </c>
      <c r="F35" s="113">
        <f>'Ratios 2022'!E41</f>
        <v>0.90705375858470261</v>
      </c>
      <c r="G35" s="125">
        <f t="shared" ref="G35:G37" si="0">AVERAGE(D35:F35)</f>
        <v>0.90197013817269645</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218</v>
      </c>
      <c r="D36" s="113">
        <f>'Ratios 2020'!E42</f>
        <v>6.7226933267568401E-2</v>
      </c>
      <c r="E36" s="113">
        <f>'Ratios 2021'!E42</f>
        <v>3.4237128462348457E-2</v>
      </c>
      <c r="F36" s="113">
        <f>'Ratios 2022'!E42</f>
        <v>5.340269707872889E-2</v>
      </c>
      <c r="G36" s="125">
        <f t="shared" si="0"/>
        <v>5.1622252936215252E-2</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219</v>
      </c>
      <c r="D37" s="113">
        <f>'Ratios 2020'!E43</f>
        <v>6.5424974231530486E-2</v>
      </c>
      <c r="E37" s="113">
        <f>'Ratios 2021'!E43</f>
        <v>3.4254308105165512E-2</v>
      </c>
      <c r="F37" s="113">
        <f>'Ratios 2022'!E43</f>
        <v>3.9543544336568488E-2</v>
      </c>
      <c r="G37" s="125">
        <f t="shared" si="0"/>
        <v>4.6407608891088165E-2</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220</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221</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253</v>
      </c>
      <c r="E41" s="29" t="s">
        <v>254</v>
      </c>
      <c r="F41" s="29" t="s">
        <v>255</v>
      </c>
      <c r="G41" s="39" t="s">
        <v>256</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115">
        <f>'Ratios 2020'!D49</f>
        <v>173.45511799455647</v>
      </c>
      <c r="E42" s="115">
        <f>'Ratios 2021'!D49</f>
        <v>16.601016567445246</v>
      </c>
      <c r="F42" s="115">
        <f>'Ratios 2022'!D49</f>
        <v>15.562973544429655</v>
      </c>
      <c r="G42" s="127">
        <f>AVERAGE(D42:F42)</f>
        <v>68.539702702143799</v>
      </c>
      <c r="H42" s="104" t="s">
        <v>225</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226</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227</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253</v>
      </c>
      <c r="E46" s="29" t="s">
        <v>254</v>
      </c>
      <c r="F46" s="29" t="s">
        <v>255</v>
      </c>
      <c r="G46" s="39" t="s">
        <v>256</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230</v>
      </c>
      <c r="D47" s="103">
        <f>'Ratios 2020'!D54</f>
        <v>186.35795829795265</v>
      </c>
      <c r="E47" s="103">
        <f>'Ratios 2021'!D54</f>
        <v>141.11265442340695</v>
      </c>
      <c r="F47" s="103">
        <f>'Ratios 2022'!D54</f>
        <v>41.126594897035645</v>
      </c>
      <c r="G47" s="122">
        <f>AVERAGE(D47:F47)</f>
        <v>122.86573587279842</v>
      </c>
      <c r="H47" s="104" t="s">
        <v>231</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232</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233</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253</v>
      </c>
      <c r="E51" s="29" t="s">
        <v>254</v>
      </c>
      <c r="F51" s="29" t="s">
        <v>255</v>
      </c>
      <c r="G51" s="39" t="s">
        <v>256</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236</v>
      </c>
      <c r="D52" s="128">
        <f>'Ratios 2020'!D59</f>
        <v>0</v>
      </c>
      <c r="E52" s="128">
        <f>'Ratios 2021'!D59</f>
        <v>0</v>
      </c>
      <c r="F52" s="128">
        <f>'Ratios 2022'!D59</f>
        <v>0</v>
      </c>
      <c r="G52" s="129">
        <f>AVERAGE(D52:F52)</f>
        <v>0</v>
      </c>
      <c r="H52" s="104" t="s">
        <v>237</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HwtLpO3GLz88WAbwNdsyuFJpKtHSljG5xwMBwr6b3Hr7sQ4J/JbaPCXmu+towsSmqEVG2H2+t8jCqcAFwNOu1w==" saltValue="4TjuplcuWaEVvNkMwE8cug=="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2024-11-10T17:19:03Z</dcterms:modified>
</cp:coreProperties>
</file>