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ropbox (Personal)\Nonprofit Operations\October 28 2024\Justice in Motion\"/>
    </mc:Choice>
  </mc:AlternateContent>
  <xr:revisionPtr revIDLastSave="0" documentId="13_ncr:1_{A69EFEED-E5A5-4085-8AFC-F4DDEB4B3292}"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8" i="14"/>
  <c r="D47" i="14"/>
  <c r="D49" i="14" s="1"/>
  <c r="F42" i="15" s="1"/>
  <c r="D42" i="14"/>
  <c r="D41" i="14"/>
  <c r="D30" i="14"/>
  <c r="D24" i="14"/>
  <c r="D17" i="14"/>
  <c r="D11" i="14"/>
  <c r="D7" i="14"/>
  <c r="B1" i="14"/>
  <c r="A1" i="14"/>
  <c r="E36" i="13"/>
  <c r="E37" i="13" s="1"/>
  <c r="E28" i="13"/>
  <c r="E18" i="13"/>
  <c r="D58" i="14" s="1"/>
  <c r="D59" i="14" s="1"/>
  <c r="F52" i="15" s="1"/>
  <c r="E12" i="13"/>
  <c r="C1" i="13"/>
  <c r="A1" i="13"/>
  <c r="F40" i="12"/>
  <c r="D43" i="14" s="1"/>
  <c r="E40" i="12"/>
  <c r="D40" i="12"/>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6" i="14" s="1"/>
  <c r="D38" i="14" s="1"/>
  <c r="F30" i="15" s="1"/>
  <c r="C9" i="12"/>
  <c r="C8" i="12"/>
  <c r="C7" i="12"/>
  <c r="D37" i="14" s="1"/>
  <c r="C6" i="12"/>
  <c r="C5" i="12"/>
  <c r="C4" i="12"/>
  <c r="C3" i="12"/>
  <c r="B1" i="12"/>
  <c r="A1" i="12"/>
  <c r="F43" i="11"/>
  <c r="F38" i="11"/>
  <c r="F35" i="11"/>
  <c r="F32" i="11"/>
  <c r="E28" i="11"/>
  <c r="D28" i="11"/>
  <c r="F29" i="11" s="1"/>
  <c r="E23" i="11"/>
  <c r="F24" i="11" s="1"/>
  <c r="F44" i="11" s="1"/>
  <c r="D25" i="14" s="1"/>
  <c r="D26" i="14" s="1"/>
  <c r="F20" i="15" s="1"/>
  <c r="D23" i="11"/>
  <c r="F16" i="11"/>
  <c r="F9" i="11"/>
  <c r="E8" i="11"/>
  <c r="A1" i="11"/>
  <c r="D57" i="10"/>
  <c r="D54" i="10"/>
  <c r="E47" i="15" s="1"/>
  <c r="D53" i="10"/>
  <c r="D52" i="10"/>
  <c r="D48" i="10"/>
  <c r="D47" i="10"/>
  <c r="D49" i="10" s="1"/>
  <c r="E42" i="15" s="1"/>
  <c r="D41" i="10"/>
  <c r="D37" i="10"/>
  <c r="D38" i="10" s="1"/>
  <c r="E30" i="15" s="1"/>
  <c r="D36" i="10"/>
  <c r="D24" i="10"/>
  <c r="D17" i="10"/>
  <c r="D11" i="10"/>
  <c r="D7" i="10"/>
  <c r="D4" i="10"/>
  <c r="B1" i="10"/>
  <c r="A1" i="10"/>
  <c r="E36" i="9"/>
  <c r="E37" i="9" s="1"/>
  <c r="E28" i="9"/>
  <c r="E12" i="9"/>
  <c r="E18" i="9" s="1"/>
  <c r="D58" i="10" s="1"/>
  <c r="C1" i="9"/>
  <c r="A1" i="9"/>
  <c r="F40" i="8"/>
  <c r="D43" i="10" s="1"/>
  <c r="E40" i="8"/>
  <c r="D42" i="10" s="1"/>
  <c r="D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D30" i="10" s="1"/>
  <c r="C11" i="8"/>
  <c r="C10" i="8"/>
  <c r="C9" i="8"/>
  <c r="C8" i="8"/>
  <c r="C7" i="8"/>
  <c r="D29" i="10" s="1"/>
  <c r="D31" i="10" s="1"/>
  <c r="C6" i="8"/>
  <c r="C5" i="8"/>
  <c r="C4" i="8"/>
  <c r="C40" i="8" s="1"/>
  <c r="C3" i="8"/>
  <c r="B1" i="8"/>
  <c r="A1" i="8"/>
  <c r="F43" i="7"/>
  <c r="F38" i="7"/>
  <c r="F35" i="7"/>
  <c r="F32" i="7"/>
  <c r="F29" i="7"/>
  <c r="E28" i="7"/>
  <c r="D28" i="7"/>
  <c r="E23" i="7"/>
  <c r="D23" i="7"/>
  <c r="F24" i="7" s="1"/>
  <c r="F16" i="7"/>
  <c r="F9" i="7"/>
  <c r="F44" i="7" s="1"/>
  <c r="D25" i="10" s="1"/>
  <c r="D26" i="10" s="1"/>
  <c r="E20" i="15" s="1"/>
  <c r="E8" i="7"/>
  <c r="A1" i="7"/>
  <c r="D57" i="6"/>
  <c r="D59" i="6" s="1"/>
  <c r="D52" i="15" s="1"/>
  <c r="D53" i="6"/>
  <c r="D54" i="6" s="1"/>
  <c r="D47" i="15" s="1"/>
  <c r="G47" i="15" s="1"/>
  <c r="D52" i="6"/>
  <c r="D24" i="6"/>
  <c r="D17" i="6"/>
  <c r="D11" i="6"/>
  <c r="D7" i="6"/>
  <c r="D4" i="6"/>
  <c r="B1" i="6"/>
  <c r="A1" i="6"/>
  <c r="E37" i="5"/>
  <c r="E36" i="5"/>
  <c r="E28" i="5"/>
  <c r="E12" i="5"/>
  <c r="E18" i="5" s="1"/>
  <c r="D58" i="6" s="1"/>
  <c r="C1" i="5"/>
  <c r="A1" i="5"/>
  <c r="F40" i="4"/>
  <c r="D48" i="6" s="1"/>
  <c r="E40" i="4"/>
  <c r="D42" i="6" s="1"/>
  <c r="D40" i="4"/>
  <c r="D41" i="6" s="1"/>
  <c r="C39" i="4"/>
  <c r="C37" i="4"/>
  <c r="C36" i="4"/>
  <c r="C35" i="4"/>
  <c r="C34" i="4"/>
  <c r="C33" i="4"/>
  <c r="C32" i="4"/>
  <c r="C31" i="4"/>
  <c r="C30" i="4"/>
  <c r="C28" i="4"/>
  <c r="C27" i="4"/>
  <c r="C26" i="4"/>
  <c r="C25" i="4"/>
  <c r="C24" i="4"/>
  <c r="C23" i="4"/>
  <c r="C22" i="4"/>
  <c r="C21" i="4"/>
  <c r="C20" i="4"/>
  <c r="C19" i="4"/>
  <c r="C18" i="4"/>
  <c r="C17" i="4"/>
  <c r="C16" i="4"/>
  <c r="C15" i="4"/>
  <c r="C14" i="4"/>
  <c r="C13" i="4"/>
  <c r="C12" i="4"/>
  <c r="C11" i="4"/>
  <c r="C10" i="4"/>
  <c r="D30" i="6" s="1"/>
  <c r="C9" i="4"/>
  <c r="D37" i="6" s="1"/>
  <c r="C8" i="4"/>
  <c r="C7" i="4"/>
  <c r="D29" i="6" s="1"/>
  <c r="C6" i="4"/>
  <c r="C5" i="4"/>
  <c r="C4" i="4"/>
  <c r="C3" i="4"/>
  <c r="C40" i="4" s="1"/>
  <c r="B1" i="4"/>
  <c r="A1" i="4"/>
  <c r="F43" i="3"/>
  <c r="F38" i="3"/>
  <c r="F35" i="3"/>
  <c r="F32" i="3"/>
  <c r="E28" i="3"/>
  <c r="D28" i="3"/>
  <c r="F29" i="3" s="1"/>
  <c r="F24" i="3"/>
  <c r="F44" i="3" s="1"/>
  <c r="D25" i="6" s="1"/>
  <c r="E23" i="3"/>
  <c r="D23" i="3"/>
  <c r="F16" i="3"/>
  <c r="F9" i="3"/>
  <c r="D47" i="6" s="1"/>
  <c r="C1" i="3"/>
  <c r="A1" i="3"/>
  <c r="E39" i="2"/>
  <c r="D39" i="2"/>
  <c r="E37" i="2"/>
  <c r="D37" i="2"/>
  <c r="D35" i="2"/>
  <c r="E35" i="2" s="1"/>
  <c r="D33" i="2"/>
  <c r="E33" i="2" s="1"/>
  <c r="B33" i="2"/>
  <c r="E32" i="2"/>
  <c r="D32" i="2"/>
  <c r="E30" i="2"/>
  <c r="D30" i="2"/>
  <c r="D29" i="2"/>
  <c r="E29" i="2" s="1"/>
  <c r="D28" i="2"/>
  <c r="E28" i="2" s="1"/>
  <c r="E27" i="2"/>
  <c r="D27" i="2"/>
  <c r="E26" i="2"/>
  <c r="D26" i="2"/>
  <c r="D25" i="2"/>
  <c r="E25" i="2" s="1"/>
  <c r="D24" i="2"/>
  <c r="E24" i="2" s="1"/>
  <c r="E19" i="2"/>
  <c r="D19" i="2"/>
  <c r="E17" i="2"/>
  <c r="D17" i="2"/>
  <c r="D15" i="2"/>
  <c r="E15" i="2" s="1"/>
  <c r="D13" i="2"/>
  <c r="E13" i="2" s="1"/>
  <c r="B13" i="2"/>
  <c r="E12" i="2"/>
  <c r="D12" i="2"/>
  <c r="D10" i="2"/>
  <c r="E10" i="2" s="1"/>
  <c r="D9" i="2"/>
  <c r="E9" i="2" s="1"/>
  <c r="E8" i="2"/>
  <c r="D8" i="2"/>
  <c r="E7" i="2"/>
  <c r="D7" i="2"/>
  <c r="D6" i="2"/>
  <c r="E6" i="2" s="1"/>
  <c r="D5" i="2"/>
  <c r="E5" i="2" s="1"/>
  <c r="E4" i="2"/>
  <c r="D4" i="2"/>
  <c r="A1" i="2"/>
  <c r="D44" i="14" l="1"/>
  <c r="E44" i="14" s="1"/>
  <c r="D12" i="10"/>
  <c r="D13" i="10" s="1"/>
  <c r="D14" i="10" s="1"/>
  <c r="E10" i="15" s="1"/>
  <c r="D32" i="10"/>
  <c r="D3" i="10"/>
  <c r="D5" i="10" s="1"/>
  <c r="D6" i="10" s="1"/>
  <c r="D8" i="10" s="1"/>
  <c r="E5" i="15" s="1"/>
  <c r="D18" i="10"/>
  <c r="D19" i="10" s="1"/>
  <c r="E42" i="14"/>
  <c r="F36" i="15" s="1"/>
  <c r="E43" i="14"/>
  <c r="F37" i="15" s="1"/>
  <c r="D32" i="6"/>
  <c r="D12" i="6"/>
  <c r="D13" i="6" s="1"/>
  <c r="D14" i="6" s="1"/>
  <c r="D10" i="15" s="1"/>
  <c r="D18" i="6"/>
  <c r="D19" i="6" s="1"/>
  <c r="D20" i="6" s="1"/>
  <c r="D3" i="6"/>
  <c r="D5" i="6" s="1"/>
  <c r="D6" i="6" s="1"/>
  <c r="D8" i="6" s="1"/>
  <c r="D5" i="15" s="1"/>
  <c r="D33" i="10"/>
  <c r="E25" i="15" s="1"/>
  <c r="D59" i="10"/>
  <c r="E52" i="15" s="1"/>
  <c r="G52" i="15" s="1"/>
  <c r="D26" i="6"/>
  <c r="D20" i="15" s="1"/>
  <c r="G20" i="15" s="1"/>
  <c r="D49" i="6"/>
  <c r="D42" i="15" s="1"/>
  <c r="G42" i="15" s="1"/>
  <c r="D44" i="10"/>
  <c r="E44" i="10" s="1"/>
  <c r="E42" i="10"/>
  <c r="E36" i="15" s="1"/>
  <c r="E41" i="10"/>
  <c r="E35" i="15" s="1"/>
  <c r="D20" i="10"/>
  <c r="D31" i="6"/>
  <c r="D33" i="6" s="1"/>
  <c r="D25" i="15" s="1"/>
  <c r="D43" i="6"/>
  <c r="D44" i="6" s="1"/>
  <c r="E41" i="14"/>
  <c r="F35" i="15" s="1"/>
  <c r="D36" i="6"/>
  <c r="D38" i="6" s="1"/>
  <c r="D30" i="15" s="1"/>
  <c r="G30" i="15" s="1"/>
  <c r="D29" i="14"/>
  <c r="D31" i="14" s="1"/>
  <c r="C40" i="12"/>
  <c r="E44" i="6" l="1"/>
  <c r="E42" i="6"/>
  <c r="D36" i="15" s="1"/>
  <c r="G36" i="15" s="1"/>
  <c r="E41" i="6"/>
  <c r="D35" i="15" s="1"/>
  <c r="G35" i="15" s="1"/>
  <c r="D21" i="6"/>
  <c r="D15" i="15"/>
  <c r="E43" i="10"/>
  <c r="E37" i="15" s="1"/>
  <c r="E43" i="6"/>
  <c r="D37" i="15" s="1"/>
  <c r="D3" i="14"/>
  <c r="D5" i="14" s="1"/>
  <c r="D6" i="14" s="1"/>
  <c r="D8" i="14" s="1"/>
  <c r="F5" i="15" s="1"/>
  <c r="G5" i="15" s="1"/>
  <c r="D12" i="14"/>
  <c r="D13" i="14" s="1"/>
  <c r="D14" i="14" s="1"/>
  <c r="F10" i="15" s="1"/>
  <c r="G10" i="15" s="1"/>
  <c r="D18" i="14"/>
  <c r="D19" i="14" s="1"/>
  <c r="D20" i="14" s="1"/>
  <c r="D32" i="14"/>
  <c r="D33" i="14" s="1"/>
  <c r="F25" i="15" s="1"/>
  <c r="G25" i="15" s="1"/>
  <c r="D21" i="10"/>
  <c r="E15" i="15"/>
  <c r="F15" i="15" l="1"/>
  <c r="G15" i="15" s="1"/>
  <c r="D21" i="14"/>
  <c r="G37" i="15"/>
</calcChain>
</file>

<file path=xl/sharedStrings.xml><?xml version="1.0" encoding="utf-8"?>
<sst xmlns="http://schemas.openxmlformats.org/spreadsheetml/2006/main" count="861" uniqueCount="247">
  <si>
    <t>JUSTICE IN MOTION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</si>
  <si>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</si>
  <si>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</si>
  <si>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</si>
  <si>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</si>
  <si>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</si>
  <si>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</si>
  <si>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</si>
  <si>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</si>
  <si>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</si>
  <si>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</si>
  <si>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</si>
  <si>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</si>
  <si>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</si>
  <si>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</si>
  <si>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</si>
  <si>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</si>
  <si>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</si>
  <si>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</si>
  <si>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</si>
  <si>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</si>
  <si>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</si>
  <si>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</si>
  <si>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</si>
  <si>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</si>
  <si>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</si>
  <si>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</si>
  <si>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</si>
  <si>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</si>
  <si>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</si>
  <si>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</si>
  <si>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</si>
  <si>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</si>
  <si>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</si>
  <si>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</si>
  <si>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</si>
  <si>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</si>
  <si>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</si>
  <si>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</si>
  <si>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</si>
  <si>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</si>
  <si>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</si>
  <si>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</si>
  <si>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</si>
  <si>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</si>
  <si>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</si>
  <si>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</si>
  <si>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</si>
  <si>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</si>
  <si>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</si>
  <si>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</si>
  <si>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</si>
  <si>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</si>
  <si>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</si>
  <si>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</si>
  <si>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</si>
  <si>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</si>
  <si>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</si>
  <si>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</si>
  <si>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</si>
  <si>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</si>
  <si>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</si>
  <si>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</si>
  <si>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</si>
  <si>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PROGRAM SERVICE FEES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</si>
  <si>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</si>
  <si>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</si>
  <si>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</si>
  <si>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</si>
  <si>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</si>
  <si>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</si>
  <si>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</si>
  <si>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</si>
  <si>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</si>
  <si>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</si>
  <si>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</si>
  <si>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</si>
  <si>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</si>
  <si>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</si>
  <si>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</si>
  <si>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</si>
  <si>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</si>
  <si>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</si>
  <si>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</si>
  <si>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</si>
  <si>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</si>
  <si>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</si>
  <si>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</si>
  <si>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</si>
  <si>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</si>
  <si>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</si>
  <si>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</si>
  <si>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</si>
  <si>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</si>
  <si>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</si>
  <si>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</si>
  <si>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</si>
  <si>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MISCELLANEOUS INCOME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</si>
  <si>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</si>
  <si>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</si>
  <si>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</si>
  <si>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</si>
  <si>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</si>
  <si>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</si>
  <si>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</si>
  <si>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</si>
  <si>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</si>
  <si>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</si>
  <si>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</si>
  <si>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</si>
  <si>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</si>
  <si>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</si>
  <si>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</si>
  <si>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</si>
  <si>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</si>
  <si>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</si>
  <si>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</si>
  <si>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</si>
  <si>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</si>
  <si>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</si>
  <si>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</si>
  <si>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</si>
  <si>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</si>
  <si>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</si>
  <si>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</si>
  <si>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</si>
  <si>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</si>
  <si>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</si>
  <si>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</si>
  <si>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</si>
  <si>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</si>
  <si>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</si>
  <si>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</si>
  <si>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</si>
  <si>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</si>
  <si>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LICENSE AND FEES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</si>
  <si>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</si>
  <si>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</si>
  <si>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</si>
  <si>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</si>
  <si>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</si>
  <si>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</si>
  <si>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</si>
  <si>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</si>
  <si>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</si>
  <si>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</si>
  <si>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</si>
  <si>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</si>
  <si>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</si>
  <si>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</si>
  <si>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</si>
  <si>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</si>
  <si>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</si>
  <si>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</si>
  <si>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</si>
  <si>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</si>
  <si>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</si>
  <si>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</si>
  <si>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</si>
  <si>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</si>
  <si>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</si>
  <si>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</si>
  <si>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</si>
  <si>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</si>
  <si>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</si>
  <si>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</si>
  <si>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</si>
  <si>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</si>
  <si>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</si>
  <si>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</si>
  <si>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</si>
  <si>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</si>
  <si>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</si>
  <si>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</si>
  <si>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</si>
  <si>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</si>
  <si>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</si>
  <si>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</si>
  <si>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</si>
  <si>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</si>
  <si>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</si>
  <si>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</si>
  <si>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</si>
  <si>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</si>
  <si>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</si>
  <si>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</si>
  <si>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</si>
  <si>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</si>
  <si>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</si>
  <si>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</si>
  <si>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</si>
  <si>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</si>
  <si>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</si>
  <si>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</si>
  <si>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</si>
  <si>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</si>
  <si>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</si>
  <si>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</si>
  <si>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</si>
  <si>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</si>
  <si>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</si>
  <si>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</si>
  <si>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</si>
  <si>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</si>
  <si>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</si>
  <si>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</si>
  <si>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</si>
  <si>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</si>
  <si>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</si>
  <si>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</si>
  <si>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</si>
  <si>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</si>
  <si>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</si>
  <si>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</si>
  <si>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</si>
  <si>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</si>
  <si>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</si>
  <si>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</si>
  <si>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</si>
  <si>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</si>
  <si>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</si>
  <si>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</si>
  <si>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</si>
  <si>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</si>
  <si>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</si>
  <si>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</si>
  <si>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</si>
  <si>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</si>
  <si>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</si>
  <si>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</si>
  <si>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</si>
  <si>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</si>
  <si>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</si>
  <si>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</si>
  <si>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</si>
  <si>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</si>
  <si>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</si>
  <si>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</si>
  <si>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</si>
  <si>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LICENSES AND FEES</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</si>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</sst>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H18" sqref="H18"/>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qrafBon1EM39VGeJEpwndHLjaSXdbUtMnI++0TNK2cv6nBaczewvJrUSFQJ7Y9wBjknKhxAuBHTMK5UK7tWPXQ==" saltValue="uL6cwXvtHHoRnLPkuqQTG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JUSTICE IN MOTION</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R/Oyp0g7+196yUcAGZvCiFgYUTXTkOIZ+IkPgOQdPxZ/Bfid4ZqR4JLojbRKpoo/W7fSn2uC1w5dJxQbzTBpUw==" saltValue="d+mypoB3FEbMWPzGzhaEZQ=="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C24" sqref="C24"/>
    </sheetView>
  </sheetViews>
  <sheetFormatPr defaultColWidth="12.5703125" defaultRowHeight="12.75" x14ac:dyDescent="0.2"/>
  <cols>
    <col min="1" max="1" width="7.42578125" customWidth="1"/>
    <col min="3" max="3" width="37" customWidth="1"/>
  </cols>
  <sheetData>
    <row r="1" spans="1:26" x14ac:dyDescent="0.2">
      <c r="A1" s="139" t="str">
        <f>'READ HERE FIRST'!A5</f>
        <v>JUSTICE IN MOTION</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5000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132555</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2695689</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99558</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2833244</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56806</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56806</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14579</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80</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t="s">
        <v>97</v>
      </c>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98</v>
      </c>
      <c r="D42" s="47"/>
      <c r="E42" s="32">
        <v>3037</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3037</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99</v>
      </c>
      <c r="D44" s="60"/>
      <c r="E44" s="60"/>
      <c r="F44" s="61">
        <f>SUM(F16:F43)+F9</f>
        <v>2907666</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f+wPm7z+3TCVsC/ViHe8xtIShajCjrm7h58EsaoiPjN/qHoxR4VYNBA/ybvctoVfwNs3Wz1tNEJqm4dq+ZzFHQ==" saltValue="hZ1eNfIz9uI4VUnWVFRZMQ=="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election activeCell="C21" sqref="C21"/>
    </sheetView>
  </sheetViews>
  <sheetFormatPr defaultColWidth="12.5703125" defaultRowHeight="12.75" x14ac:dyDescent="0.2"/>
  <cols>
    <col min="1" max="1" width="15.140625" customWidth="1"/>
    <col min="2" max="2" width="37" customWidth="1"/>
  </cols>
  <sheetData>
    <row r="1" spans="1:26" ht="25.5" x14ac:dyDescent="0.2">
      <c r="A1" s="66" t="str">
        <f>'READ HERE FIRST'!A5</f>
        <v>JUSTICE IN MOTION</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100</v>
      </c>
      <c r="D2" s="27" t="s">
        <v>101</v>
      </c>
      <c r="E2" s="27" t="s">
        <v>102</v>
      </c>
      <c r="F2" s="27" t="s">
        <v>103</v>
      </c>
      <c r="G2" s="28"/>
      <c r="H2" s="28"/>
      <c r="I2" s="28"/>
      <c r="J2" s="28"/>
      <c r="K2" s="28"/>
      <c r="L2" s="28"/>
      <c r="M2" s="28"/>
      <c r="N2" s="28"/>
      <c r="O2" s="28"/>
      <c r="P2" s="28"/>
      <c r="Q2" s="28"/>
      <c r="R2" s="28"/>
      <c r="S2" s="28"/>
      <c r="T2" s="28"/>
      <c r="U2" s="28"/>
      <c r="V2" s="28"/>
      <c r="W2" s="28"/>
      <c r="X2" s="28"/>
      <c r="Y2" s="28"/>
      <c r="Z2" s="28"/>
    </row>
    <row r="3" spans="1:26" ht="25.5" x14ac:dyDescent="0.2">
      <c r="A3" s="53">
        <v>1</v>
      </c>
      <c r="B3" s="34" t="s">
        <v>104</v>
      </c>
      <c r="C3" s="69">
        <f t="shared" ref="C3:C28"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105</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106</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107</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108</v>
      </c>
      <c r="C7" s="69">
        <f t="shared" si="0"/>
        <v>128521</v>
      </c>
      <c r="D7" s="70">
        <v>89965</v>
      </c>
      <c r="E7" s="70">
        <v>19278</v>
      </c>
      <c r="F7" s="70">
        <v>19278</v>
      </c>
      <c r="G7" s="28"/>
      <c r="H7" s="28"/>
      <c r="I7" s="28"/>
      <c r="J7" s="28"/>
      <c r="K7" s="28"/>
      <c r="L7" s="28"/>
      <c r="M7" s="28"/>
      <c r="N7" s="28"/>
      <c r="O7" s="28"/>
      <c r="P7" s="28"/>
      <c r="Q7" s="28"/>
      <c r="R7" s="28"/>
      <c r="S7" s="28"/>
      <c r="T7" s="28"/>
      <c r="U7" s="28"/>
      <c r="V7" s="28"/>
      <c r="W7" s="28"/>
      <c r="X7" s="28"/>
      <c r="Y7" s="28"/>
      <c r="Z7" s="28"/>
    </row>
    <row r="8" spans="1:26" ht="51" x14ac:dyDescent="0.2">
      <c r="A8" s="53">
        <v>6</v>
      </c>
      <c r="B8" s="34" t="s">
        <v>109</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110</v>
      </c>
      <c r="C9" s="69">
        <f t="shared" si="0"/>
        <v>699133</v>
      </c>
      <c r="D9" s="70">
        <v>581527</v>
      </c>
      <c r="E9" s="70">
        <v>62001</v>
      </c>
      <c r="F9" s="70">
        <v>55605</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111</v>
      </c>
      <c r="C10" s="69">
        <f t="shared" si="0"/>
        <v>6702</v>
      </c>
      <c r="D10" s="70">
        <v>5440</v>
      </c>
      <c r="E10" s="70">
        <v>657</v>
      </c>
      <c r="F10" s="70">
        <v>605</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112</v>
      </c>
      <c r="C11" s="69">
        <f t="shared" si="0"/>
        <v>111615</v>
      </c>
      <c r="D11" s="70">
        <v>91016</v>
      </c>
      <c r="E11" s="70">
        <v>10747</v>
      </c>
      <c r="F11" s="70">
        <v>9852</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113</v>
      </c>
      <c r="C12" s="69">
        <f t="shared" si="0"/>
        <v>68852</v>
      </c>
      <c r="D12" s="70">
        <v>55895</v>
      </c>
      <c r="E12" s="70">
        <v>6746</v>
      </c>
      <c r="F12" s="70">
        <v>6211</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114</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115</v>
      </c>
      <c r="B14" s="30" t="s">
        <v>116</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117</v>
      </c>
      <c r="C15" s="69">
        <f t="shared" si="0"/>
        <v>19050</v>
      </c>
      <c r="D15" s="70">
        <v>0</v>
      </c>
      <c r="E15" s="70">
        <v>19050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118</v>
      </c>
      <c r="C16" s="69">
        <f t="shared" si="0"/>
        <v>12650</v>
      </c>
      <c r="D16" s="70">
        <v>0</v>
      </c>
      <c r="E16" s="70">
        <v>12650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119</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120</v>
      </c>
      <c r="C18" s="69">
        <f t="shared" si="0"/>
        <v>77000</v>
      </c>
      <c r="D18" s="70">
        <v>0</v>
      </c>
      <c r="E18" s="70">
        <v>0</v>
      </c>
      <c r="F18" s="70">
        <v>77000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121</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122</v>
      </c>
      <c r="C20" s="69">
        <f t="shared" si="0"/>
        <v>509238</v>
      </c>
      <c r="D20" s="70">
        <v>442717</v>
      </c>
      <c r="E20" s="70">
        <v>37861</v>
      </c>
      <c r="F20" s="70">
        <v>28660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123</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124</v>
      </c>
      <c r="C22" s="69">
        <f t="shared" si="0"/>
        <v>13808</v>
      </c>
      <c r="D22" s="70">
        <v>3792</v>
      </c>
      <c r="E22" s="70">
        <v>9150</v>
      </c>
      <c r="F22" s="70">
        <v>866</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125</v>
      </c>
      <c r="C23" s="69">
        <f t="shared" si="0"/>
        <v>35129</v>
      </c>
      <c r="D23" s="70">
        <v>30924</v>
      </c>
      <c r="E23" s="70">
        <v>3810</v>
      </c>
      <c r="F23" s="70">
        <v>395</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126</v>
      </c>
      <c r="C25" s="69">
        <f t="shared" si="0"/>
        <v>1265</v>
      </c>
      <c r="D25" s="70">
        <v>0</v>
      </c>
      <c r="E25" s="70">
        <v>1265</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127</v>
      </c>
      <c r="C26" s="69">
        <f t="shared" si="0"/>
        <v>19304</v>
      </c>
      <c r="D26" s="70">
        <v>18627</v>
      </c>
      <c r="E26" s="70">
        <v>388</v>
      </c>
      <c r="F26" s="70">
        <v>289</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128</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129</v>
      </c>
      <c r="C28" s="69">
        <f t="shared" si="0"/>
        <v>10677</v>
      </c>
      <c r="D28" s="70">
        <v>1763</v>
      </c>
      <c r="E28" s="70">
        <v>8699</v>
      </c>
      <c r="F28" s="70">
        <v>215</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130</v>
      </c>
      <c r="C29" s="69">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131</v>
      </c>
      <c r="C30" s="69">
        <f t="shared" ref="C30:C37" si="1">SUM(D30:F30)</f>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132</v>
      </c>
      <c r="C31" s="69">
        <f t="shared" si="1"/>
        <v>3178</v>
      </c>
      <c r="D31" s="70">
        <v>0</v>
      </c>
      <c r="E31" s="70">
        <v>3178</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133</v>
      </c>
      <c r="C32" s="69">
        <f t="shared" si="1"/>
        <v>4018</v>
      </c>
      <c r="D32" s="70">
        <v>2408</v>
      </c>
      <c r="E32" s="70">
        <v>1341</v>
      </c>
      <c r="F32" s="70">
        <v>269</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134</v>
      </c>
      <c r="C33" s="69">
        <f t="shared" si="1"/>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115</v>
      </c>
      <c r="B34" s="30" t="s">
        <v>135</v>
      </c>
      <c r="C34" s="69">
        <f t="shared" si="1"/>
        <v>23153</v>
      </c>
      <c r="D34" s="70">
        <v>12998</v>
      </c>
      <c r="E34" s="70">
        <v>1712</v>
      </c>
      <c r="F34" s="70">
        <v>8443</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c r="C35" s="69">
        <f t="shared" si="1"/>
        <v>0</v>
      </c>
      <c r="D35" s="70">
        <v>0</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c r="C36" s="69">
        <f t="shared" si="1"/>
        <v>0</v>
      </c>
      <c r="D36" s="70">
        <v>0</v>
      </c>
      <c r="E36" s="70">
        <v>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c r="C37" s="69">
        <f t="shared" si="1"/>
        <v>0</v>
      </c>
      <c r="D37" s="70">
        <v>0</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136</v>
      </c>
      <c r="C38" s="69">
        <v>0</v>
      </c>
      <c r="D38" s="70">
        <v>0</v>
      </c>
      <c r="E38" s="70">
        <v>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SUM(D39:F39)</f>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137</v>
      </c>
      <c r="C40" s="72">
        <f t="shared" ref="C40:F40" si="2">SUM(C3:C39)</f>
        <v>1743293</v>
      </c>
      <c r="D40" s="72">
        <f t="shared" si="2"/>
        <v>1337072</v>
      </c>
      <c r="E40" s="72">
        <f t="shared" si="2"/>
        <v>198533</v>
      </c>
      <c r="F40" s="72">
        <f t="shared" si="2"/>
        <v>207688</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j6iUmnwSrcb2O+7GseCMgSlmzsFKs3D/wgSLRgv2ynHzSAM7ilzyIpPfpwKGNe1uOMJo2j8E35yi6Mr+qXTACA==" saltValue="DBfCnSySMYpqztFU+y6A7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workbookViewId="0">
      <selection activeCell="C1" sqref="C1"/>
    </sheetView>
  </sheetViews>
  <sheetFormatPr defaultColWidth="12.5703125" defaultRowHeight="12.75" x14ac:dyDescent="0.2"/>
  <cols>
    <col min="1" max="1" width="3.28515625" customWidth="1"/>
    <col min="3" max="3" width="37" customWidth="1"/>
  </cols>
  <sheetData>
    <row r="1" spans="1:26" ht="34.5" customHeight="1" x14ac:dyDescent="0.2">
      <c r="A1" s="139" t="str">
        <f>'READ HERE FIRST'!A5</f>
        <v>JUSTICE IN MOTION</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138</v>
      </c>
      <c r="B2" s="29">
        <v>1</v>
      </c>
      <c r="C2" s="30" t="s">
        <v>139</v>
      </c>
      <c r="D2" s="77"/>
      <c r="E2" s="78">
        <v>243108</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140</v>
      </c>
      <c r="D3" s="79"/>
      <c r="E3" s="78">
        <v>3143923</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141</v>
      </c>
      <c r="D4" s="77"/>
      <c r="E4" s="78">
        <v>225000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142</v>
      </c>
      <c r="D5" s="79"/>
      <c r="E5" s="78">
        <v>8296</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143</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144</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145</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146</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147</v>
      </c>
      <c r="D10" s="77"/>
      <c r="E10" s="78">
        <v>56009</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148</v>
      </c>
      <c r="C11" s="30" t="s">
        <v>149</v>
      </c>
      <c r="D11" s="78">
        <v>18381</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150</v>
      </c>
      <c r="C12" s="30" t="s">
        <v>151</v>
      </c>
      <c r="D12" s="78">
        <v>11367</v>
      </c>
      <c r="E12" s="76">
        <f>D11-D12</f>
        <v>7014</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152</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153</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154</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155</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156</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157</v>
      </c>
      <c r="D18" s="7"/>
      <c r="E18" s="80">
        <f>SUM(E2:E17)</f>
        <v>3683350</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158</v>
      </c>
      <c r="B19" s="81">
        <v>17</v>
      </c>
      <c r="C19" s="82" t="s">
        <v>159</v>
      </c>
      <c r="D19" s="83"/>
      <c r="E19" s="78">
        <v>80186</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160</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161</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162</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163</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164</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165</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166</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167</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168</v>
      </c>
      <c r="D28" s="89"/>
      <c r="E28" s="90">
        <f>SUM(E19:E27)</f>
        <v>80186</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169</v>
      </c>
      <c r="B29" s="81"/>
      <c r="C29" s="91" t="s">
        <v>170</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171</v>
      </c>
      <c r="D30" s="83"/>
      <c r="E30" s="78">
        <v>3081455</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172</v>
      </c>
      <c r="D31" s="83"/>
      <c r="E31" s="78">
        <v>521709</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173</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174</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175</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176</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177</v>
      </c>
      <c r="D36" s="94"/>
      <c r="E36" s="90">
        <f>SUM(E30:E35)</f>
        <v>3603164</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178</v>
      </c>
      <c r="D37" s="98"/>
      <c r="E37" s="99">
        <f>E36+E28</f>
        <v>3683350</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SYze9UyWs27vX0KVlhod4rWLQIJjE4y2zgP8d3fohepQ10QhX9Hl+6Ci8k2OO17MHe2OjbfKrnqbRIVy8lcz/g==" saltValue="LBUJpl/CIto8fgOxjHioKQ=="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6" t="str">
        <f>'READ HERE FIRST'!A5</f>
        <v>JUSTICE IN MOTION</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179</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180</v>
      </c>
      <c r="C3" s="79" t="s">
        <v>181</v>
      </c>
      <c r="D3" s="55">
        <f>'Expenses 2020'!C40</f>
        <v>1743293</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182</v>
      </c>
      <c r="D4" s="55">
        <f>'Expenses 2020'!C31</f>
        <v>3178</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183</v>
      </c>
      <c r="D5" s="55">
        <f>D3-D4</f>
        <v>1740115</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184</v>
      </c>
      <c r="D6" s="55">
        <f>D5/12</f>
        <v>145009.58333333334</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185</v>
      </c>
      <c r="D7" s="48">
        <f>'Balance Sheet 2020'!E2+'Balance Sheet 2020'!E3</f>
        <v>3387031</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179</v>
      </c>
      <c r="D8" s="103">
        <f>D7/D6</f>
        <v>23.35729075377202</v>
      </c>
      <c r="E8" s="104" t="s">
        <v>186</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187</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188</v>
      </c>
      <c r="C11" s="79" t="s">
        <v>189</v>
      </c>
      <c r="D11" s="48">
        <f>'Balance Sheet 2020'!E30</f>
        <v>3081455</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190</v>
      </c>
      <c r="D12" s="48">
        <f>'Expenses 2020'!C40</f>
        <v>1743293</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191</v>
      </c>
      <c r="D13" s="55">
        <f>D12/12</f>
        <v>145274.41666666666</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187</v>
      </c>
      <c r="D14" s="103">
        <f>D11/D13</f>
        <v>21.211270853493936</v>
      </c>
      <c r="E14" s="104" t="s">
        <v>186</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192</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193</v>
      </c>
      <c r="C17" s="79" t="s">
        <v>194</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190</v>
      </c>
      <c r="D18" s="48">
        <f>'Expenses 2020'!C40</f>
        <v>1743293</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191</v>
      </c>
      <c r="D19" s="55">
        <f>D18/12</f>
        <v>145274.41666666666</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195</v>
      </c>
      <c r="D20" s="103">
        <f>D17/D19</f>
        <v>0</v>
      </c>
      <c r="E20" s="104" t="s">
        <v>186</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196</v>
      </c>
      <c r="D21" s="107">
        <f>D20+D8</f>
        <v>23.35729075377202</v>
      </c>
      <c r="E21" s="108" t="s">
        <v>186</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197</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198</v>
      </c>
      <c r="C24" s="111"/>
      <c r="D24" s="70">
        <f>MAX('Revenues 2020'!E2:E7)</f>
        <v>2695689</v>
      </c>
      <c r="E24" s="112" t="s">
        <v>199</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200</v>
      </c>
      <c r="D25" s="55">
        <f>'Revenues 2020'!F44</f>
        <v>2907666</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197</v>
      </c>
      <c r="D26" s="113">
        <f>D24/D25</f>
        <v>0.927097197546073</v>
      </c>
      <c r="E26" s="104" t="s">
        <v>201</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202</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203</v>
      </c>
      <c r="C29" s="79" t="s">
        <v>204</v>
      </c>
      <c r="D29" s="48">
        <f>SUM('Expenses 2020'!C7:C9)</f>
        <v>827654</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205</v>
      </c>
      <c r="D30" s="48">
        <f>SUM('Expenses 2020'!C10:C12)</f>
        <v>187169</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206</v>
      </c>
      <c r="D31" s="48">
        <f>SUM(D29:D30)</f>
        <v>1014823</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181</v>
      </c>
      <c r="D32" s="48">
        <f>'Expenses 2020'!C40</f>
        <v>1743293</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207</v>
      </c>
      <c r="D33" s="113">
        <f>D31/D32</f>
        <v>0.58212991160980976</v>
      </c>
      <c r="E33" s="104" t="s">
        <v>208</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209</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210</v>
      </c>
      <c r="C36" s="79" t="s">
        <v>211</v>
      </c>
      <c r="D36" s="48">
        <f>SUM('Expenses 2020'!C10:C11)</f>
        <v>118317</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204</v>
      </c>
      <c r="D37" s="48">
        <f>SUM('Expenses 2020'!C7:C9)</f>
        <v>827654</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209</v>
      </c>
      <c r="D38" s="113">
        <f>D36/D37</f>
        <v>0.14295466463038903</v>
      </c>
      <c r="E38" s="104" t="s">
        <v>212</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213</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214</v>
      </c>
      <c r="C41" s="102" t="s">
        <v>215</v>
      </c>
      <c r="D41" s="48">
        <f>'Expenses 2020'!D40</f>
        <v>1337072</v>
      </c>
      <c r="E41" s="114">
        <f t="shared" ref="E41:E44" si="0">D41/$D$44</f>
        <v>0.76698065098638035</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216</v>
      </c>
      <c r="D42" s="55">
        <f>'Expenses 2020'!E40</f>
        <v>198533</v>
      </c>
      <c r="E42" s="114">
        <f t="shared" si="0"/>
        <v>0.11388389674024964</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217</v>
      </c>
      <c r="D43" s="55">
        <f>'Expenses 2020'!F40</f>
        <v>207688</v>
      </c>
      <c r="E43" s="114">
        <f t="shared" si="0"/>
        <v>0.11913545227337</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181</v>
      </c>
      <c r="D44" s="55">
        <f>SUM(D41:D43)</f>
        <v>1743293</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218</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219</v>
      </c>
      <c r="C47" s="79" t="s">
        <v>220</v>
      </c>
      <c r="D47" s="55">
        <f>'Revenues 2020'!F9</f>
        <v>2833244</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221</v>
      </c>
      <c r="D48" s="55">
        <f>'Expenses 2020'!F40</f>
        <v>207688</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222</v>
      </c>
      <c r="D49" s="115">
        <f>D47/D48</f>
        <v>13.641828126805594</v>
      </c>
      <c r="E49" s="104" t="s">
        <v>223</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224</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225</v>
      </c>
      <c r="C52" s="79" t="s">
        <v>226</v>
      </c>
      <c r="D52" s="55">
        <f>SUM('Balance Sheet 2020'!E2:E10)</f>
        <v>3676336</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227</v>
      </c>
      <c r="D53" s="55">
        <f>SUM('Balance Sheet 2020'!E19:E22)</f>
        <v>80186</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228</v>
      </c>
      <c r="D54" s="116">
        <f>D52/D53</f>
        <v>45.847604319956105</v>
      </c>
      <c r="E54" s="104" t="s">
        <v>229</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230</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231</v>
      </c>
      <c r="C57" s="79" t="s">
        <v>232</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233</v>
      </c>
      <c r="D58" s="55">
        <f>'Balance Sheet 2020'!E18</f>
        <v>3683350</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234</v>
      </c>
      <c r="D59" s="117">
        <f>D57/D58</f>
        <v>0</v>
      </c>
      <c r="E59" s="104" t="s">
        <v>235</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CFz4NcGBDFCg4FDx+yN8N8ghnfA3MouwnFHLoOD9AUQuT4lWFkqZ/mdtGIHRDdItjRtwWlPJAQGK59WJBzGkfA==" saltValue="hKFiHFza4YLi6stLMpnEk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activeCell="C17" sqref="C17"/>
    </sheetView>
  </sheetViews>
  <sheetFormatPr defaultColWidth="12.5703125" defaultRowHeight="12.75" x14ac:dyDescent="0.2"/>
  <cols>
    <col min="1" max="1" width="7.42578125" customWidth="1"/>
    <col min="3" max="3" width="37" customWidth="1"/>
  </cols>
  <sheetData>
    <row r="1" spans="1:26" x14ac:dyDescent="0.2">
      <c r="A1" s="139" t="str">
        <f>'READ HERE FIRST'!A5</f>
        <v>JUSTICE IN MOTION</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3689161</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3689161</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3689161</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45032</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45032</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28462</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236</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12318</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12318</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99</v>
      </c>
      <c r="D44" s="60"/>
      <c r="E44" s="60"/>
      <c r="F44" s="61">
        <f>SUM(F16:F43)+F9</f>
        <v>3774973</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F1tPJWPO9aiIr6CXhkW9cggKYDLzZ/gQul8ZSrgFz3nlS+I3849lo2DJnBX6wcmW24SMH5Jx92o3DinrP+BoAQ==" saltValue="LFd6mzcj24Ua7C8O37TRMA=="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B7" sqref="B7"/>
    </sheetView>
  </sheetViews>
  <sheetFormatPr defaultColWidth="12.5703125" defaultRowHeight="12.75" x14ac:dyDescent="0.2"/>
  <cols>
    <col min="1" max="1" width="16.28515625" customWidth="1"/>
    <col min="2" max="2" width="37" customWidth="1"/>
  </cols>
  <sheetData>
    <row r="1" spans="1:26" ht="25.5" x14ac:dyDescent="0.2">
      <c r="A1" s="66" t="str">
        <f>'READ HERE FIRST'!A5</f>
        <v>JUSTICE IN MOTION</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100</v>
      </c>
      <c r="D2" s="27" t="s">
        <v>101</v>
      </c>
      <c r="E2" s="27" t="s">
        <v>102</v>
      </c>
      <c r="F2" s="27" t="s">
        <v>103</v>
      </c>
      <c r="G2" s="28"/>
      <c r="H2" s="28"/>
      <c r="I2" s="28"/>
      <c r="J2" s="28"/>
      <c r="K2" s="28"/>
      <c r="L2" s="28"/>
      <c r="M2" s="28"/>
      <c r="N2" s="28"/>
      <c r="O2" s="28"/>
      <c r="P2" s="28"/>
      <c r="Q2" s="28"/>
      <c r="R2" s="28"/>
      <c r="S2" s="28"/>
      <c r="T2" s="28"/>
      <c r="U2" s="28"/>
      <c r="V2" s="28"/>
      <c r="W2" s="28"/>
      <c r="X2" s="28"/>
      <c r="Y2" s="28"/>
      <c r="Z2" s="28"/>
    </row>
    <row r="3" spans="1:26" ht="25.5" x14ac:dyDescent="0.2">
      <c r="A3" s="53">
        <v>1</v>
      </c>
      <c r="B3" s="34" t="s">
        <v>104</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105</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106</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107</v>
      </c>
      <c r="C6" s="69">
        <f t="shared" si="0"/>
        <v>174510</v>
      </c>
      <c r="D6" s="70">
        <v>118666</v>
      </c>
      <c r="E6" s="70">
        <v>29667</v>
      </c>
      <c r="F6" s="70">
        <v>26177</v>
      </c>
      <c r="G6" s="28"/>
      <c r="H6" s="28"/>
      <c r="I6" s="28"/>
      <c r="J6" s="28"/>
      <c r="K6" s="28"/>
      <c r="L6" s="28"/>
      <c r="M6" s="28"/>
      <c r="N6" s="28"/>
      <c r="O6" s="28"/>
      <c r="P6" s="28"/>
      <c r="Q6" s="28"/>
      <c r="R6" s="28"/>
      <c r="S6" s="28"/>
      <c r="T6" s="28"/>
      <c r="U6" s="28"/>
      <c r="V6" s="28"/>
      <c r="W6" s="28"/>
      <c r="X6" s="28"/>
      <c r="Y6" s="28"/>
      <c r="Z6" s="28"/>
    </row>
    <row r="7" spans="1:26" ht="25.5" x14ac:dyDescent="0.2">
      <c r="A7" s="53">
        <v>5</v>
      </c>
      <c r="B7" s="34" t="s">
        <v>108</v>
      </c>
      <c r="C7" s="69">
        <f t="shared" si="0"/>
        <v>0</v>
      </c>
      <c r="D7" s="70">
        <v>0</v>
      </c>
      <c r="E7" s="70">
        <v>0</v>
      </c>
      <c r="F7" s="70">
        <v>0</v>
      </c>
      <c r="G7" s="28"/>
      <c r="H7" s="28"/>
      <c r="I7" s="28"/>
      <c r="J7" s="28"/>
      <c r="K7" s="28"/>
      <c r="L7" s="28"/>
      <c r="M7" s="28"/>
      <c r="N7" s="28"/>
      <c r="O7" s="28"/>
      <c r="P7" s="28"/>
      <c r="Q7" s="28"/>
      <c r="R7" s="28"/>
      <c r="S7" s="28"/>
      <c r="T7" s="28"/>
      <c r="U7" s="28"/>
      <c r="V7" s="28"/>
      <c r="W7" s="28"/>
      <c r="X7" s="28"/>
      <c r="Y7" s="28"/>
      <c r="Z7" s="28"/>
    </row>
    <row r="8" spans="1:26" ht="51" x14ac:dyDescent="0.2">
      <c r="A8" s="53">
        <v>6</v>
      </c>
      <c r="B8" s="34" t="s">
        <v>109</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110</v>
      </c>
      <c r="C9" s="69">
        <f t="shared" si="0"/>
        <v>1095531</v>
      </c>
      <c r="D9" s="70">
        <v>741207</v>
      </c>
      <c r="E9" s="70">
        <v>198366</v>
      </c>
      <c r="F9" s="70">
        <v>155958</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111</v>
      </c>
      <c r="C10" s="69">
        <f t="shared" si="0"/>
        <v>14826</v>
      </c>
      <c r="D10" s="70">
        <v>10037</v>
      </c>
      <c r="E10" s="70">
        <v>2665</v>
      </c>
      <c r="F10" s="70">
        <v>2124</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112</v>
      </c>
      <c r="C11" s="69">
        <f t="shared" si="0"/>
        <v>177649</v>
      </c>
      <c r="D11" s="70">
        <v>120179</v>
      </c>
      <c r="E11" s="70">
        <v>32210</v>
      </c>
      <c r="F11" s="70">
        <v>25260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113</v>
      </c>
      <c r="C12" s="69">
        <f t="shared" si="0"/>
        <v>102541</v>
      </c>
      <c r="D12" s="70">
        <v>69418</v>
      </c>
      <c r="E12" s="70">
        <v>18433</v>
      </c>
      <c r="F12" s="70">
        <v>14690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114</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115</v>
      </c>
      <c r="B14" s="30" t="s">
        <v>116</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117</v>
      </c>
      <c r="C15" s="69">
        <f t="shared" si="0"/>
        <v>3938</v>
      </c>
      <c r="D15" s="70">
        <v>0</v>
      </c>
      <c r="E15" s="70">
        <v>3938</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118</v>
      </c>
      <c r="C16" s="69">
        <f t="shared" si="0"/>
        <v>14400</v>
      </c>
      <c r="D16" s="70">
        <v>0</v>
      </c>
      <c r="E16" s="70">
        <v>14400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119</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120</v>
      </c>
      <c r="C18" s="69">
        <f t="shared" si="0"/>
        <v>93500</v>
      </c>
      <c r="D18" s="70">
        <v>0</v>
      </c>
      <c r="E18" s="70">
        <v>0</v>
      </c>
      <c r="F18" s="70">
        <v>93500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121</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122</v>
      </c>
      <c r="C20" s="69">
        <f t="shared" si="0"/>
        <v>672260</v>
      </c>
      <c r="D20" s="70">
        <v>559807</v>
      </c>
      <c r="E20" s="70">
        <v>65064</v>
      </c>
      <c r="F20" s="70">
        <v>47389</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123</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124</v>
      </c>
      <c r="C22" s="69">
        <f t="shared" si="0"/>
        <v>18106</v>
      </c>
      <c r="D22" s="70">
        <v>4907</v>
      </c>
      <c r="E22" s="70">
        <v>6661</v>
      </c>
      <c r="F22" s="70">
        <v>6538</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125</v>
      </c>
      <c r="C23" s="69">
        <f t="shared" si="0"/>
        <v>49534</v>
      </c>
      <c r="D23" s="70">
        <v>32329</v>
      </c>
      <c r="E23" s="70">
        <v>11318</v>
      </c>
      <c r="F23" s="70">
        <v>5887</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126</v>
      </c>
      <c r="C25" s="69">
        <f t="shared" si="0"/>
        <v>1380</v>
      </c>
      <c r="D25" s="70">
        <v>0</v>
      </c>
      <c r="E25" s="70">
        <v>1380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127</v>
      </c>
      <c r="C26" s="69">
        <f t="shared" si="0"/>
        <v>82357</v>
      </c>
      <c r="D26" s="70">
        <v>70498</v>
      </c>
      <c r="E26" s="70">
        <v>10971</v>
      </c>
      <c r="F26" s="70">
        <v>888</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128</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129</v>
      </c>
      <c r="C28" s="69">
        <f t="shared" si="0"/>
        <v>110770</v>
      </c>
      <c r="D28" s="70">
        <v>79484</v>
      </c>
      <c r="E28" s="70">
        <v>31059</v>
      </c>
      <c r="F28" s="70">
        <v>227</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130</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131</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132</v>
      </c>
      <c r="C31" s="69">
        <f t="shared" si="0"/>
        <v>3283</v>
      </c>
      <c r="D31" s="70">
        <v>0</v>
      </c>
      <c r="E31" s="70">
        <v>3283</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133</v>
      </c>
      <c r="C32" s="69">
        <f t="shared" si="0"/>
        <v>2608</v>
      </c>
      <c r="D32" s="70">
        <v>0</v>
      </c>
      <c r="E32" s="70">
        <v>2608</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134</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115</v>
      </c>
      <c r="B34" s="30" t="s">
        <v>135</v>
      </c>
      <c r="C34" s="69">
        <f t="shared" si="0"/>
        <v>27355</v>
      </c>
      <c r="D34" s="70">
        <v>2762</v>
      </c>
      <c r="E34" s="70">
        <v>22353</v>
      </c>
      <c r="F34" s="70">
        <v>2240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c r="C35" s="69">
        <f t="shared" si="0"/>
        <v>0</v>
      </c>
      <c r="D35" s="70">
        <v>0</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c r="C36" s="69">
        <f t="shared" si="0"/>
        <v>0</v>
      </c>
      <c r="D36" s="70">
        <v>0</v>
      </c>
      <c r="E36" s="70">
        <v>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c r="C37" s="69">
        <f t="shared" si="0"/>
        <v>0</v>
      </c>
      <c r="D37" s="70">
        <v>0</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136</v>
      </c>
      <c r="C38" s="69">
        <f t="shared" si="0"/>
        <v>6283</v>
      </c>
      <c r="D38" s="70">
        <v>6283</v>
      </c>
      <c r="E38" s="70">
        <v>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137</v>
      </c>
      <c r="C40" s="72">
        <f t="shared" ref="C40:F40" si="1">SUM(C3:C39)</f>
        <v>2650831</v>
      </c>
      <c r="D40" s="72">
        <f t="shared" si="1"/>
        <v>1815577</v>
      </c>
      <c r="E40" s="72">
        <f t="shared" si="1"/>
        <v>454376</v>
      </c>
      <c r="F40" s="72">
        <f t="shared" si="1"/>
        <v>380878</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ri8tYahhiacFA+n4k1yJgUkBKF7fPfbfPl/lFuN5bsgZmbT5nlfviYAlwo/WEcgjlxoD6j7xZ2iUuZJG0UCVbw==" saltValue="KF5RF4vMyRmwjsHsfxa1X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workbookViewId="0">
      <selection activeCell="C28" sqref="C28"/>
    </sheetView>
  </sheetViews>
  <sheetFormatPr defaultColWidth="12.5703125" defaultRowHeight="12.75" x14ac:dyDescent="0.2"/>
  <cols>
    <col min="1" max="1" width="3.28515625" customWidth="1"/>
    <col min="3" max="3" width="37" customWidth="1"/>
  </cols>
  <sheetData>
    <row r="1" spans="1:26" ht="30.75" customHeight="1" x14ac:dyDescent="0.2">
      <c r="A1" s="139" t="str">
        <f>'READ HERE FIRST'!A5</f>
        <v>JUSTICE IN MOTION</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138</v>
      </c>
      <c r="B2" s="29">
        <v>1</v>
      </c>
      <c r="C2" s="30" t="s">
        <v>139</v>
      </c>
      <c r="D2" s="79"/>
      <c r="E2" s="78">
        <v>110112</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140</v>
      </c>
      <c r="D3" s="79"/>
      <c r="E3" s="78">
        <v>2759331</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141</v>
      </c>
      <c r="D4" s="79"/>
      <c r="E4" s="78">
        <v>1201532</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142</v>
      </c>
      <c r="D5" s="79"/>
      <c r="E5" s="78">
        <v>6293</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143</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144</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145</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146</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147</v>
      </c>
      <c r="D10" s="79"/>
      <c r="E10" s="78">
        <v>10655</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148</v>
      </c>
      <c r="C11" s="30" t="s">
        <v>149</v>
      </c>
      <c r="D11" s="78">
        <v>21210</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150</v>
      </c>
      <c r="C12" s="30" t="s">
        <v>151</v>
      </c>
      <c r="D12" s="78">
        <v>14650</v>
      </c>
      <c r="E12" s="76">
        <f>D11-D12</f>
        <v>6560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152</v>
      </c>
      <c r="D13" s="79"/>
      <c r="E13" s="78">
        <v>734495</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153</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154</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155</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156</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157</v>
      </c>
      <c r="D18" s="7"/>
      <c r="E18" s="80">
        <f>SUM(E2:E17)</f>
        <v>4828978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158</v>
      </c>
      <c r="B19" s="81">
        <v>17</v>
      </c>
      <c r="C19" s="82" t="s">
        <v>159</v>
      </c>
      <c r="D19" s="83"/>
      <c r="E19" s="78">
        <v>120230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160</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161</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162</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163</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164</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165</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166</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167</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168</v>
      </c>
      <c r="D28" s="89"/>
      <c r="E28" s="90">
        <f>SUM(E19:E27)</f>
        <v>120230</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169</v>
      </c>
      <c r="B29" s="81"/>
      <c r="C29" s="91" t="s">
        <v>170</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171</v>
      </c>
      <c r="D30" s="83"/>
      <c r="E30" s="78">
        <v>3652370</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172</v>
      </c>
      <c r="D31" s="83"/>
      <c r="E31" s="78">
        <v>1056378</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173</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174</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175</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176</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177</v>
      </c>
      <c r="D36" s="94"/>
      <c r="E36" s="90">
        <f>SUM(E30:E35)</f>
        <v>4708748</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178</v>
      </c>
      <c r="D37" s="98"/>
      <c r="E37" s="99">
        <f>E36+E28</f>
        <v>4828978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KN8c/eoc55PChHRuOvQikhTbzI3WwfrZCxjvBGr2LCB+LjmveILGLHtzGXYy5wfgjQCiSV+g+8I3v2TZ39Cl7A==" saltValue="gsNrDjBMhXkwI4qca+VGJA=="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JUSTICE IN MOTION</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179</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180</v>
      </c>
      <c r="C3" s="79" t="s">
        <v>181</v>
      </c>
      <c r="D3" s="55">
        <f>'Expenses 2021'!C40</f>
        <v>2650831</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182</v>
      </c>
      <c r="D4" s="55">
        <f>'Expenses 2021'!C31</f>
        <v>3283</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183</v>
      </c>
      <c r="D5" s="55">
        <f>D3-D4</f>
        <v>2647548</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184</v>
      </c>
      <c r="D6" s="55">
        <f>D5/12</f>
        <v>220629</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185</v>
      </c>
      <c r="D7" s="48">
        <f>'Balance Sheet 2021'!E2+'Balance Sheet 2021'!E3</f>
        <v>2869443</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179</v>
      </c>
      <c r="D8" s="103">
        <f>D7/D6</f>
        <v>13.005738139591804</v>
      </c>
      <c r="E8" s="104" t="s">
        <v>186</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187</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188</v>
      </c>
      <c r="C11" s="79" t="s">
        <v>189</v>
      </c>
      <c r="D11" s="48">
        <f>'Balance Sheet 2021'!E30</f>
        <v>3652370</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190</v>
      </c>
      <c r="D12" s="48">
        <f>'Expenses 2021'!C40</f>
        <v>2650831</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191</v>
      </c>
      <c r="D13" s="55">
        <f>D12/12</f>
        <v>220902.58333333334</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187</v>
      </c>
      <c r="D14" s="103">
        <f>D11/D13</f>
        <v>16.533849196723594</v>
      </c>
      <c r="E14" s="104" t="s">
        <v>186</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192</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193</v>
      </c>
      <c r="C17" s="79" t="s">
        <v>194</v>
      </c>
      <c r="D17" s="48">
        <f>SUM('Balance Sheet 2021'!E13:E15)</f>
        <v>734495</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190</v>
      </c>
      <c r="D18" s="48">
        <f>'Expenses 2021'!C40</f>
        <v>2650831</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191</v>
      </c>
      <c r="D19" s="55">
        <f>D18/12</f>
        <v>220902.58333333334</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195</v>
      </c>
      <c r="D20" s="103">
        <f>D17/D19</f>
        <v>3.3249724331728427</v>
      </c>
      <c r="E20" s="104" t="s">
        <v>186</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196</v>
      </c>
      <c r="D21" s="107">
        <f>D20+D8</f>
        <v>16.330710572764648</v>
      </c>
      <c r="E21" s="108" t="s">
        <v>186</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197</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198</v>
      </c>
      <c r="C24" s="111"/>
      <c r="D24" s="70">
        <f>MAX('Revenues 2021'!E2:E7)</f>
        <v>3689161</v>
      </c>
      <c r="E24" s="112" t="s">
        <v>199</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200</v>
      </c>
      <c r="D25" s="55">
        <f>'Revenues 2021'!F44</f>
        <v>3774973</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197</v>
      </c>
      <c r="D26" s="113">
        <f>D24/D25</f>
        <v>0.9772681817856711</v>
      </c>
      <c r="E26" s="104" t="s">
        <v>201</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202</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203</v>
      </c>
      <c r="C29" s="79" t="s">
        <v>204</v>
      </c>
      <c r="D29" s="48">
        <f>SUM('Expenses 2021'!C7:C9)</f>
        <v>1095531</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205</v>
      </c>
      <c r="D30" s="48">
        <f>SUM('Expenses 2021'!C10:C12)</f>
        <v>295016</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206</v>
      </c>
      <c r="D31" s="48">
        <f>SUM(D29:D30)</f>
        <v>1390547</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181</v>
      </c>
      <c r="D32" s="48">
        <f>'Expenses 2021'!C40</f>
        <v>2650831</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207</v>
      </c>
      <c r="D33" s="113">
        <f>D31/D32</f>
        <v>0.52457021967828199</v>
      </c>
      <c r="E33" s="104" t="s">
        <v>208</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209</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210</v>
      </c>
      <c r="C36" s="79" t="s">
        <v>211</v>
      </c>
      <c r="D36" s="48">
        <f>SUM('Expenses 2021'!C10:C11)</f>
        <v>192475</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204</v>
      </c>
      <c r="D37" s="48">
        <f>SUM('Expenses 2021'!C7:C9)</f>
        <v>1095531</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209</v>
      </c>
      <c r="D38" s="113">
        <f>D36/D37</f>
        <v>0.17569105757847109</v>
      </c>
      <c r="E38" s="104" t="s">
        <v>212</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213</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214</v>
      </c>
      <c r="C41" s="102" t="s">
        <v>237</v>
      </c>
      <c r="D41" s="48">
        <f>'Expenses 2021'!D40</f>
        <v>1815577</v>
      </c>
      <c r="E41" s="114">
        <f t="shared" ref="E41:E44" si="0">D41/$D$44</f>
        <v>0.68490861922167046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216</v>
      </c>
      <c r="D42" s="55">
        <f>'Expenses 2021'!E40</f>
        <v>454376</v>
      </c>
      <c r="E42" s="114">
        <f t="shared" si="0"/>
        <v>0.1714088902687497</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217</v>
      </c>
      <c r="D43" s="55">
        <f>'Expenses 2021'!F40</f>
        <v>380878</v>
      </c>
      <c r="E43" s="114">
        <f t="shared" si="0"/>
        <v>0.14368249050957982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181</v>
      </c>
      <c r="D44" s="55">
        <f>SUM(D41:D43)</f>
        <v>2650831</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218</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219</v>
      </c>
      <c r="C47" s="79" t="s">
        <v>220</v>
      </c>
      <c r="D47" s="55">
        <f>'Revenues 2021'!F9</f>
        <v>3689161</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221</v>
      </c>
      <c r="D48" s="55">
        <f>'Expenses 2021'!F40</f>
        <v>380878</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222</v>
      </c>
      <c r="D49" s="115">
        <f>D47/D48</f>
        <v>9.6859388045515882</v>
      </c>
      <c r="E49" s="104" t="s">
        <v>223</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224</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225</v>
      </c>
      <c r="C52" s="79" t="s">
        <v>226</v>
      </c>
      <c r="D52" s="55">
        <f>SUM('Balance Sheet 2021'!E2:E10)</f>
        <v>4087923</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227</v>
      </c>
      <c r="D53" s="55">
        <f>SUM('Balance Sheet 2021'!E19:E22)</f>
        <v>120230</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228</v>
      </c>
      <c r="D54" s="116">
        <f>D52/D53</f>
        <v>34.000856691341596</v>
      </c>
      <c r="E54" s="104" t="s">
        <v>229</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230</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231</v>
      </c>
      <c r="C57" s="79" t="s">
        <v>232</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233</v>
      </c>
      <c r="D58" s="55">
        <f>'Balance Sheet 2021'!E18</f>
        <v>4828978</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234</v>
      </c>
      <c r="D59" s="117">
        <f>D57/D58</f>
        <v>0</v>
      </c>
      <c r="E59" s="104" t="s">
        <v>235</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KRJClK+d/LJDhPV1UY5TJu+vP4YyJXvYjtxNEczyJH7LBSq7kRukWYQNqzzgwgiSQTo4kbTmZDqt6Mf02RNPCA==" saltValue="F4cSY/QPZoARfMb7iEy1M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activeCell="D23" sqref="D23"/>
    </sheetView>
  </sheetViews>
  <sheetFormatPr defaultColWidth="12.5703125" defaultRowHeight="12.75" x14ac:dyDescent="0.2"/>
  <cols>
    <col min="1" max="1" width="7.42578125" customWidth="1"/>
    <col min="3" max="3" width="37" customWidth="1"/>
  </cols>
  <sheetData>
    <row r="1" spans="1:26" x14ac:dyDescent="0.2">
      <c r="A1" s="134" t="str">
        <f>'READ HERE FIRST'!A5</f>
        <v>JUSTICE IN MOTION</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4015407</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4015407</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4015407</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55784</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55784</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169845</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238</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6926</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6926</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99</v>
      </c>
      <c r="D44" s="60"/>
      <c r="E44" s="60"/>
      <c r="F44" s="61">
        <f>SUM(F16:F43)+F9</f>
        <v>4247962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XuOn7EGdmbskj6VVg7WMUX7aXokh05PoCqS9cuiNUAOk+1G+vh+a8nw3hOtZqh7yso6S06uxhVz56ckuJHT1gw==" saltValue="4ol/Clgw2+0QQIWlZcFtJg=="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C25" sqref="C25"/>
    </sheetView>
  </sheetViews>
  <sheetFormatPr defaultColWidth="12.5703125" defaultRowHeight="12.75" x14ac:dyDescent="0.2"/>
  <cols>
    <col min="1" max="1" width="16.140625" customWidth="1"/>
    <col min="2" max="2" width="37" customWidth="1"/>
  </cols>
  <sheetData>
    <row r="1" spans="1:26" ht="25.5" x14ac:dyDescent="0.2">
      <c r="A1" s="66" t="str">
        <f>'READ HERE FIRST'!A5</f>
        <v>JUSTICE IN MOTION</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100</v>
      </c>
      <c r="D2" s="27" t="s">
        <v>101</v>
      </c>
      <c r="E2" s="27" t="s">
        <v>102</v>
      </c>
      <c r="F2" s="27" t="s">
        <v>103</v>
      </c>
      <c r="G2" s="28"/>
      <c r="H2" s="28"/>
      <c r="I2" s="28"/>
      <c r="J2" s="28"/>
      <c r="K2" s="28"/>
      <c r="L2" s="28"/>
      <c r="M2" s="28"/>
      <c r="N2" s="28"/>
      <c r="O2" s="28"/>
      <c r="P2" s="28"/>
      <c r="Q2" s="28"/>
      <c r="R2" s="28"/>
      <c r="S2" s="28"/>
      <c r="T2" s="28"/>
      <c r="U2" s="28"/>
      <c r="V2" s="28"/>
      <c r="W2" s="28"/>
      <c r="X2" s="28"/>
      <c r="Y2" s="28"/>
      <c r="Z2" s="28"/>
    </row>
    <row r="3" spans="1:26" ht="25.5" x14ac:dyDescent="0.2">
      <c r="A3" s="53">
        <v>1</v>
      </c>
      <c r="B3" s="34" t="s">
        <v>104</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105</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106</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107</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108</v>
      </c>
      <c r="C7" s="69">
        <f t="shared" si="0"/>
        <v>193245</v>
      </c>
      <c r="D7" s="70">
        <v>135271</v>
      </c>
      <c r="E7" s="70">
        <v>19325</v>
      </c>
      <c r="F7" s="70">
        <v>38649</v>
      </c>
      <c r="G7" s="28"/>
      <c r="H7" s="28"/>
      <c r="I7" s="28"/>
      <c r="J7" s="28"/>
      <c r="K7" s="28"/>
      <c r="L7" s="28"/>
      <c r="M7" s="28"/>
      <c r="N7" s="28"/>
      <c r="O7" s="28"/>
      <c r="P7" s="28"/>
      <c r="Q7" s="28"/>
      <c r="R7" s="28"/>
      <c r="S7" s="28"/>
      <c r="T7" s="28"/>
      <c r="U7" s="28"/>
      <c r="V7" s="28"/>
      <c r="W7" s="28"/>
      <c r="X7" s="28"/>
      <c r="Y7" s="28"/>
      <c r="Z7" s="28"/>
    </row>
    <row r="8" spans="1:26" ht="51" x14ac:dyDescent="0.2">
      <c r="A8" s="53">
        <v>6</v>
      </c>
      <c r="B8" s="34" t="s">
        <v>109</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110</v>
      </c>
      <c r="C9" s="69">
        <f t="shared" si="0"/>
        <v>1145370</v>
      </c>
      <c r="D9" s="70">
        <v>914517</v>
      </c>
      <c r="E9" s="70">
        <v>180332</v>
      </c>
      <c r="F9" s="70">
        <v>50521</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111</v>
      </c>
      <c r="C10" s="69">
        <f t="shared" si="0"/>
        <v>26991</v>
      </c>
      <c r="D10" s="70">
        <v>21322</v>
      </c>
      <c r="E10" s="70">
        <v>4116</v>
      </c>
      <c r="F10" s="70">
        <v>1553</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112</v>
      </c>
      <c r="C11" s="69">
        <f t="shared" si="0"/>
        <v>225166</v>
      </c>
      <c r="D11" s="70">
        <v>185282</v>
      </c>
      <c r="E11" s="70">
        <v>38660</v>
      </c>
      <c r="F11" s="70">
        <v>1224</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113</v>
      </c>
      <c r="C12" s="69">
        <f t="shared" si="0"/>
        <v>103096</v>
      </c>
      <c r="D12" s="70">
        <v>81425</v>
      </c>
      <c r="E12" s="70">
        <v>15712</v>
      </c>
      <c r="F12" s="70">
        <v>5959</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114</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115</v>
      </c>
      <c r="B14" s="30" t="s">
        <v>116</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117</v>
      </c>
      <c r="C15" s="69">
        <f t="shared" si="0"/>
        <v>13988</v>
      </c>
      <c r="D15" s="70">
        <v>0</v>
      </c>
      <c r="E15" s="70">
        <v>13988</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118</v>
      </c>
      <c r="C16" s="69">
        <f t="shared" si="0"/>
        <v>15700</v>
      </c>
      <c r="D16" s="70">
        <v>0</v>
      </c>
      <c r="E16" s="70">
        <v>15700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119</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120</v>
      </c>
      <c r="C18" s="69">
        <f t="shared" si="0"/>
        <v>132000</v>
      </c>
      <c r="D18" s="70">
        <v>0</v>
      </c>
      <c r="E18" s="70">
        <v>0</v>
      </c>
      <c r="F18" s="70">
        <v>132000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121</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122</v>
      </c>
      <c r="C20" s="69">
        <f t="shared" si="0"/>
        <v>764981</v>
      </c>
      <c r="D20" s="70">
        <v>485048</v>
      </c>
      <c r="E20" s="70">
        <v>161250</v>
      </c>
      <c r="F20" s="70">
        <v>118683</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123</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124</v>
      </c>
      <c r="C22" s="69">
        <f t="shared" si="0"/>
        <v>9239</v>
      </c>
      <c r="D22" s="70">
        <v>2481</v>
      </c>
      <c r="E22" s="70">
        <v>2885</v>
      </c>
      <c r="F22" s="70">
        <v>3873</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125</v>
      </c>
      <c r="C23" s="69">
        <f t="shared" si="0"/>
        <v>75747</v>
      </c>
      <c r="D23" s="70">
        <v>29267</v>
      </c>
      <c r="E23" s="70">
        <v>43881</v>
      </c>
      <c r="F23" s="70">
        <v>2599</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126</v>
      </c>
      <c r="C25" s="69">
        <f t="shared" si="0"/>
        <v>1432</v>
      </c>
      <c r="D25" s="70">
        <v>0</v>
      </c>
      <c r="E25" s="70">
        <v>1432</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127</v>
      </c>
      <c r="C26" s="69">
        <f t="shared" si="0"/>
        <v>72633</v>
      </c>
      <c r="D26" s="70">
        <v>58049</v>
      </c>
      <c r="E26" s="70">
        <v>11149</v>
      </c>
      <c r="F26" s="70">
        <v>3435</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128</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129</v>
      </c>
      <c r="C28" s="69">
        <f t="shared" si="0"/>
        <v>108975</v>
      </c>
      <c r="D28" s="70">
        <v>99236</v>
      </c>
      <c r="E28" s="70">
        <v>7171</v>
      </c>
      <c r="F28" s="70">
        <v>2568</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130</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131</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132</v>
      </c>
      <c r="C31" s="69">
        <f t="shared" si="0"/>
        <v>3606</v>
      </c>
      <c r="D31" s="70">
        <v>0</v>
      </c>
      <c r="E31" s="70">
        <v>3606</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133</v>
      </c>
      <c r="C32" s="69">
        <f t="shared" si="0"/>
        <v>2287</v>
      </c>
      <c r="D32" s="70">
        <v>0</v>
      </c>
      <c r="E32" s="70">
        <v>2287</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134</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115</v>
      </c>
      <c r="B34" s="30" t="s">
        <v>239</v>
      </c>
      <c r="C34" s="69">
        <f t="shared" si="0"/>
        <v>31343</v>
      </c>
      <c r="D34" s="70">
        <v>18042</v>
      </c>
      <c r="E34" s="70">
        <v>10202</v>
      </c>
      <c r="F34" s="70">
        <v>3099</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c r="C35" s="69">
        <f t="shared" si="0"/>
        <v>0</v>
      </c>
      <c r="D35" s="70">
        <v>0</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c r="C36" s="69">
        <f t="shared" si="0"/>
        <v>0</v>
      </c>
      <c r="D36" s="70">
        <v>0</v>
      </c>
      <c r="E36" s="70">
        <v>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c r="C37" s="69">
        <f t="shared" si="0"/>
        <v>0</v>
      </c>
      <c r="D37" s="70">
        <v>0</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136</v>
      </c>
      <c r="C38" s="69">
        <f t="shared" si="0"/>
        <v>13247</v>
      </c>
      <c r="D38" s="70">
        <v>13127</v>
      </c>
      <c r="E38" s="70">
        <v>120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137</v>
      </c>
      <c r="C40" s="72">
        <f t="shared" ref="C40:F40" si="1">SUM(C3:C39)</f>
        <v>2939046</v>
      </c>
      <c r="D40" s="72">
        <f t="shared" si="1"/>
        <v>2043067</v>
      </c>
      <c r="E40" s="72">
        <f t="shared" si="1"/>
        <v>531816</v>
      </c>
      <c r="F40" s="72">
        <f t="shared" si="1"/>
        <v>364163</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JcNgAzTaRSTxDSqY8EDtK7dJ8VToKpQgkkBGqSYiDx/WGLXASX524FYnfvcZhUEheCA97ya2mlQiEy/T5hlqEg==" saltValue="Xi61WnC5fuDez45RkhtNZ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C6" sqref="C6"/>
    </sheetView>
  </sheetViews>
  <sheetFormatPr defaultColWidth="12.5703125" defaultRowHeight="12.75" x14ac:dyDescent="0.2"/>
  <cols>
    <col min="1" max="1" width="3.28515625" customWidth="1"/>
    <col min="3" max="3" width="37" customWidth="1"/>
  </cols>
  <sheetData>
    <row r="1" spans="1:26" ht="30.75" customHeight="1" x14ac:dyDescent="0.2">
      <c r="A1" s="139" t="str">
        <f>'READ HERE FIRST'!A5</f>
        <v>JUSTICE IN MOTION</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138</v>
      </c>
      <c r="B2" s="29">
        <v>1</v>
      </c>
      <c r="C2" s="30" t="s">
        <v>139</v>
      </c>
      <c r="D2" s="79"/>
      <c r="E2" s="78">
        <v>117233</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140</v>
      </c>
      <c r="D3" s="79"/>
      <c r="E3" s="78">
        <v>1391960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141</v>
      </c>
      <c r="D4" s="79"/>
      <c r="E4" s="78">
        <v>577302</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142</v>
      </c>
      <c r="D5" s="79"/>
      <c r="E5" s="78">
        <v>15791</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143</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144</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145</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146</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147</v>
      </c>
      <c r="D10" s="79"/>
      <c r="E10" s="78">
        <v>23525</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148</v>
      </c>
      <c r="C11" s="30" t="s">
        <v>149</v>
      </c>
      <c r="D11" s="78">
        <v>24408</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150</v>
      </c>
      <c r="C12" s="30" t="s">
        <v>151</v>
      </c>
      <c r="D12" s="78">
        <v>18256</v>
      </c>
      <c r="E12" s="76">
        <f>D11-D12</f>
        <v>6152</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152</v>
      </c>
      <c r="D13" s="79"/>
      <c r="E13" s="78">
        <v>4059616</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153</v>
      </c>
      <c r="D14" s="79"/>
      <c r="E14" s="78">
        <v>22543</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154</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155</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156</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157</v>
      </c>
      <c r="D18" s="7"/>
      <c r="E18" s="80">
        <f>SUM(E2:E17)</f>
        <v>6214122</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158</v>
      </c>
      <c r="B19" s="81">
        <v>17</v>
      </c>
      <c r="C19" s="82" t="s">
        <v>159</v>
      </c>
      <c r="D19" s="83"/>
      <c r="E19" s="78">
        <v>163070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160</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161</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162</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163</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164</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165</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166</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167</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168</v>
      </c>
      <c r="D28" s="89"/>
      <c r="E28" s="90">
        <f>SUM(E19:E27)</f>
        <v>163070</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169</v>
      </c>
      <c r="B29" s="81"/>
      <c r="C29" s="91" t="s">
        <v>170</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171</v>
      </c>
      <c r="D30" s="83"/>
      <c r="E30" s="78">
        <v>5417373</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172</v>
      </c>
      <c r="D31" s="83"/>
      <c r="E31" s="78">
        <v>633679</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173</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174</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175</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176</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177</v>
      </c>
      <c r="D36" s="94"/>
      <c r="E36" s="90">
        <f>SUM(E30:E35)</f>
        <v>6051052</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178</v>
      </c>
      <c r="D37" s="98"/>
      <c r="E37" s="99">
        <f>E36+E28</f>
        <v>6214122</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VNw10UDwVvlnOOHqvDmSVWMDRvYj7V2sKjxvB0d/9sREy5qKlmAvsjlPoHxAQ5pkNDG+kaLEksQElfWl5EDnwg==" saltValue="a0ejlpaau+IqkfIA7IqaPA=="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JUSTICE IN MOTION</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179</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180</v>
      </c>
      <c r="C3" s="79" t="s">
        <v>181</v>
      </c>
      <c r="D3" s="55">
        <f>'Expenses 2022'!C40</f>
        <v>2939046</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182</v>
      </c>
      <c r="D4" s="55">
        <f>'Expenses 2022'!C31</f>
        <v>3606</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183</v>
      </c>
      <c r="D5" s="55">
        <f>D3-D4</f>
        <v>2935440</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184</v>
      </c>
      <c r="D6" s="55">
        <f>D5/12</f>
        <v>244620</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185</v>
      </c>
      <c r="D7" s="48">
        <f>'Balance Sheet 2022'!E2+'Balance Sheet 2022'!E3</f>
        <v>1509193</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179</v>
      </c>
      <c r="D8" s="103">
        <f>D7/D6</f>
        <v>6.1695405118142421</v>
      </c>
      <c r="E8" s="104" t="s">
        <v>186</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187</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188</v>
      </c>
      <c r="C11" s="79" t="s">
        <v>189</v>
      </c>
      <c r="D11" s="48">
        <f>'Balance Sheet 2022'!E30</f>
        <v>5417373</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190</v>
      </c>
      <c r="D12" s="48">
        <f>'Expenses 2022'!C40</f>
        <v>2939046</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191</v>
      </c>
      <c r="D13" s="55">
        <f>D12/12</f>
        <v>244920.5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187</v>
      </c>
      <c r="D14" s="103">
        <f>D11/D13</f>
        <v>22.118903889221198</v>
      </c>
      <c r="E14" s="104" t="s">
        <v>186</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192</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193</v>
      </c>
      <c r="C17" s="79" t="s">
        <v>194</v>
      </c>
      <c r="D17" s="48">
        <f>SUM('Balance Sheet 2022'!E13:E15)</f>
        <v>4082159</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190</v>
      </c>
      <c r="D18" s="48">
        <f>'Expenses 2022'!C40</f>
        <v>2939046</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191</v>
      </c>
      <c r="D19" s="55">
        <f>D18/12</f>
        <v>244920.5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195</v>
      </c>
      <c r="D20" s="103">
        <f>D17/D19</f>
        <v>16.667281832268021</v>
      </c>
      <c r="E20" s="104" t="s">
        <v>186</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196</v>
      </c>
      <c r="D21" s="107">
        <f>D20+D8</f>
        <v>22.836822344082265</v>
      </c>
      <c r="E21" s="108" t="s">
        <v>186</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197</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198</v>
      </c>
      <c r="C24" s="111"/>
      <c r="D24" s="70">
        <f>MAX('Revenues 2022'!E2:E7)</f>
        <v>4015407</v>
      </c>
      <c r="E24" s="112" t="s">
        <v>199</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200</v>
      </c>
      <c r="D25" s="55">
        <f>'Revenues 2022'!F44</f>
        <v>4247962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197</v>
      </c>
      <c r="D26" s="113">
        <f>D24/D25</f>
        <v>0.94525492459678306</v>
      </c>
      <c r="E26" s="104" t="s">
        <v>201</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202</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203</v>
      </c>
      <c r="C29" s="79" t="s">
        <v>204</v>
      </c>
      <c r="D29" s="48">
        <f>SUM('Expenses 2022'!C7:C9)</f>
        <v>1338615</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205</v>
      </c>
      <c r="D30" s="48">
        <f>SUM('Expenses 2022'!C10:C12)</f>
        <v>355253</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206</v>
      </c>
      <c r="D31" s="48">
        <f>SUM(D29:D30)</f>
        <v>1693868</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181</v>
      </c>
      <c r="D32" s="48">
        <f>'Expenses 2022'!C40</f>
        <v>2939046</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207</v>
      </c>
      <c r="D33" s="113">
        <f>D31/D32</f>
        <v>0.57633259227654143</v>
      </c>
      <c r="E33" s="104" t="s">
        <v>208</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209</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210</v>
      </c>
      <c r="C36" s="79" t="s">
        <v>211</v>
      </c>
      <c r="D36" s="48">
        <f>SUM('Expenses 2022'!C10:C11)</f>
        <v>252157</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204</v>
      </c>
      <c r="D37" s="48">
        <f>SUM('Expenses 2022'!C7:C9)</f>
        <v>1338615</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209</v>
      </c>
      <c r="D38" s="113">
        <f>D36/D37</f>
        <v>0.18837156314548992</v>
      </c>
      <c r="E38" s="104" t="s">
        <v>212</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213</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214</v>
      </c>
      <c r="C41" s="102" t="s">
        <v>240</v>
      </c>
      <c r="D41" s="48">
        <f>'Expenses 2022'!D40</f>
        <v>2043067</v>
      </c>
      <c r="E41" s="114">
        <f t="shared" ref="E41:E44" si="0">D41/$D$44</f>
        <v>0.69514631618559219</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216</v>
      </c>
      <c r="D42" s="55">
        <f>'Expenses 2022'!E40</f>
        <v>531816</v>
      </c>
      <c r="E42" s="114">
        <f t="shared" si="0"/>
        <v>0.18094851186405383</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217</v>
      </c>
      <c r="D43" s="55">
        <f>'Expenses 2022'!F40</f>
        <v>364163</v>
      </c>
      <c r="E43" s="114">
        <f t="shared" si="0"/>
        <v>0.12390517195035396</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181</v>
      </c>
      <c r="D44" s="55">
        <f>SUM(D41:D43)</f>
        <v>2939046</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218</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219</v>
      </c>
      <c r="C47" s="79" t="s">
        <v>220</v>
      </c>
      <c r="D47" s="55">
        <f>'Revenues 2022'!F9</f>
        <v>4015407</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221</v>
      </c>
      <c r="D48" s="55">
        <f>'Expenses 2022'!F40</f>
        <v>364163</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222</v>
      </c>
      <c r="D49" s="115">
        <f>D47/D48</f>
        <v>11.026400265815033</v>
      </c>
      <c r="E49" s="104" t="s">
        <v>223</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224</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225</v>
      </c>
      <c r="C52" s="79" t="s">
        <v>226</v>
      </c>
      <c r="D52" s="55">
        <f>SUM('Balance Sheet 2022'!E2:E10)</f>
        <v>2125811</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227</v>
      </c>
      <c r="D53" s="55">
        <f>SUM('Balance Sheet 2022'!E19:E22)</f>
        <v>163070</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228</v>
      </c>
      <c r="D54" s="116">
        <f>D52/D53</f>
        <v>13.036186913595389</v>
      </c>
      <c r="E54" s="104" t="s">
        <v>229</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230</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231</v>
      </c>
      <c r="C57" s="79" t="s">
        <v>232</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233</v>
      </c>
      <c r="D58" s="55">
        <f>'Balance Sheet 2022'!E18</f>
        <v>6214122</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234</v>
      </c>
      <c r="D59" s="117">
        <f>D57/D58</f>
        <v>0</v>
      </c>
      <c r="E59" s="104" t="s">
        <v>235</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LCJlKw7tBnmqHngtfSXxgVZjw9MgL1xUssTqEp+L71mMu9zz9YocmlPvLAXVKaZEQi/Bcm2LjTGmvdmrD0iaNA==" saltValue="Le0lPHpHA/hht6b2SZ2ri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66" t="str">
        <f>'READ HERE FIRST'!A5</f>
        <v>JUSTICE IN MOTION</v>
      </c>
      <c r="B1" s="2" t="s">
        <v>241</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179</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180</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242</v>
      </c>
      <c r="E4" s="29" t="s">
        <v>243</v>
      </c>
      <c r="F4" s="29" t="s">
        <v>244</v>
      </c>
      <c r="G4" s="39" t="s">
        <v>245</v>
      </c>
      <c r="H4" s="39"/>
      <c r="I4" s="28"/>
      <c r="J4" s="28"/>
      <c r="K4" s="28"/>
      <c r="L4" s="28"/>
      <c r="M4" s="28"/>
      <c r="N4" s="28"/>
      <c r="O4" s="28"/>
      <c r="P4" s="28"/>
      <c r="Q4" s="28"/>
      <c r="R4" s="28"/>
      <c r="S4" s="28"/>
      <c r="T4" s="28"/>
      <c r="U4" s="28"/>
      <c r="V4" s="28"/>
      <c r="W4" s="28"/>
      <c r="X4" s="28"/>
      <c r="Y4" s="28"/>
    </row>
    <row r="5" spans="1:25" x14ac:dyDescent="0.2">
      <c r="A5" s="15"/>
      <c r="B5" s="141"/>
      <c r="C5" s="102" t="s">
        <v>179</v>
      </c>
      <c r="D5" s="122">
        <f>'Ratios 2020'!D8</f>
        <v>23.35729075377202</v>
      </c>
      <c r="E5" s="122">
        <f>'Ratios 2021'!D8</f>
        <v>13.005738139591804</v>
      </c>
      <c r="F5" s="122">
        <f>'Ratios 2022'!D8</f>
        <v>6.1695405118142421</v>
      </c>
      <c r="G5" s="122">
        <f>AVERAGE(D5:F5)</f>
        <v>14.177523135059355</v>
      </c>
      <c r="H5" s="104" t="s">
        <v>186</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187</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188</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242</v>
      </c>
      <c r="E9" s="29" t="s">
        <v>243</v>
      </c>
      <c r="F9" s="29" t="s">
        <v>244</v>
      </c>
      <c r="G9" s="39" t="s">
        <v>245</v>
      </c>
      <c r="H9" s="39"/>
      <c r="I9" s="28"/>
      <c r="J9" s="28"/>
      <c r="K9" s="28"/>
      <c r="L9" s="28"/>
      <c r="M9" s="28"/>
      <c r="N9" s="28"/>
      <c r="O9" s="28"/>
      <c r="P9" s="28"/>
      <c r="Q9" s="28"/>
      <c r="R9" s="28"/>
      <c r="S9" s="28"/>
      <c r="T9" s="28"/>
      <c r="U9" s="28"/>
      <c r="V9" s="28"/>
      <c r="W9" s="28"/>
      <c r="X9" s="28"/>
      <c r="Y9" s="28"/>
    </row>
    <row r="10" spans="1:25" x14ac:dyDescent="0.2">
      <c r="A10" s="15"/>
      <c r="B10" s="141"/>
      <c r="C10" s="102" t="s">
        <v>187</v>
      </c>
      <c r="D10" s="103">
        <f>'Ratios 2020'!D14</f>
        <v>21.211270853493936</v>
      </c>
      <c r="E10" s="103">
        <f>'Ratios 2021'!D14</f>
        <v>16.533849196723594</v>
      </c>
      <c r="F10" s="103">
        <f>'Ratios 2022'!D14</f>
        <v>22.118903889221198</v>
      </c>
      <c r="G10" s="122">
        <f>AVERAGE(D10:F10)</f>
        <v>19.954674646479575</v>
      </c>
      <c r="H10" s="104" t="s">
        <v>186</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192</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193</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242</v>
      </c>
      <c r="E14" s="29" t="s">
        <v>243</v>
      </c>
      <c r="F14" s="29" t="s">
        <v>244</v>
      </c>
      <c r="G14" s="39" t="s">
        <v>245</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195</v>
      </c>
      <c r="D15" s="124">
        <f>'Ratios 2020'!D20</f>
        <v>0</v>
      </c>
      <c r="E15" s="124">
        <f>'Ratios 2021'!D20</f>
        <v>3.3249724331728427</v>
      </c>
      <c r="F15" s="124">
        <f>'Ratios 2022'!D20</f>
        <v>16.667281832268021</v>
      </c>
      <c r="G15" s="122">
        <f>AVERAGE(D15:F15)</f>
        <v>6.6640847551469546</v>
      </c>
      <c r="H15" s="104" t="s">
        <v>186</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197</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198</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242</v>
      </c>
      <c r="E19" s="29" t="s">
        <v>243</v>
      </c>
      <c r="F19" s="29" t="s">
        <v>244</v>
      </c>
      <c r="G19" s="39" t="s">
        <v>245</v>
      </c>
      <c r="H19" s="39"/>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13">
        <f>'Ratios 2020'!D26</f>
        <v>0.927097197546073</v>
      </c>
      <c r="E20" s="113">
        <f>'Ratios 2021'!D26</f>
        <v>0.9772681817856711</v>
      </c>
      <c r="F20" s="113">
        <f>'Ratios 2022'!D26</f>
        <v>0.94525492459678306</v>
      </c>
      <c r="G20" s="125">
        <f>AVERAGE(D20:F20)</f>
        <v>0.94987343464284235</v>
      </c>
      <c r="H20" s="104" t="s">
        <v>201</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202</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203</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242</v>
      </c>
      <c r="E24" s="29" t="s">
        <v>243</v>
      </c>
      <c r="F24" s="29" t="s">
        <v>244</v>
      </c>
      <c r="G24" s="39" t="s">
        <v>245</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207</v>
      </c>
      <c r="D25" s="113">
        <f>'Ratios 2020'!D33</f>
        <v>0.58212991160980976</v>
      </c>
      <c r="E25" s="113">
        <f>'Ratios 2021'!D33</f>
        <v>0.52457021967828199</v>
      </c>
      <c r="F25" s="113">
        <f>'Ratios 2022'!D33</f>
        <v>0.57633259227654143</v>
      </c>
      <c r="G25" s="125">
        <f>AVERAGE(D25:F25)</f>
        <v>0.56101090785487773</v>
      </c>
      <c r="H25" s="104" t="s">
        <v>208</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209</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210</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242</v>
      </c>
      <c r="E29" s="29" t="s">
        <v>243</v>
      </c>
      <c r="F29" s="29" t="s">
        <v>244</v>
      </c>
      <c r="G29" s="39" t="s">
        <v>245</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209</v>
      </c>
      <c r="D30" s="113">
        <f>'Ratios 2020'!D38</f>
        <v>0.14295466463038903</v>
      </c>
      <c r="E30" s="113">
        <f>'Ratios 2021'!D38</f>
        <v>0.17569105757847109</v>
      </c>
      <c r="F30" s="113">
        <f>'Ratios 2022'!D38</f>
        <v>0.18837156314548992</v>
      </c>
      <c r="G30" s="125">
        <f>AVERAGE(D30:F30)</f>
        <v>0.16900576178478333</v>
      </c>
      <c r="H30" s="104" t="s">
        <v>212</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213</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214</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242</v>
      </c>
      <c r="E34" s="29" t="s">
        <v>243</v>
      </c>
      <c r="F34" s="29" t="s">
        <v>244</v>
      </c>
      <c r="G34" s="39" t="s">
        <v>245</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246</v>
      </c>
      <c r="D35" s="113">
        <f>'Ratios 2020'!E41</f>
        <v>0.76698065098638035</v>
      </c>
      <c r="E35" s="113">
        <f>'Ratios 2021'!E41</f>
        <v>0.68490861922167046</v>
      </c>
      <c r="F35" s="113">
        <f>'Ratios 2022'!E41</f>
        <v>0.69514631618559219</v>
      </c>
      <c r="G35" s="125">
        <f t="shared" ref="G35:G37" si="0">AVERAGE(D35:F35)</f>
        <v>0.71567852879788096</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216</v>
      </c>
      <c r="D36" s="113">
        <f>'Ratios 2020'!E42</f>
        <v>0.11388389674024964</v>
      </c>
      <c r="E36" s="113">
        <f>'Ratios 2021'!E42</f>
        <v>0.1714088902687497</v>
      </c>
      <c r="F36" s="113">
        <f>'Ratios 2022'!E42</f>
        <v>0.18094851186405383</v>
      </c>
      <c r="G36" s="125">
        <f t="shared" si="0"/>
        <v>0.15541376629101775</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217</v>
      </c>
      <c r="D37" s="113">
        <f>'Ratios 2020'!E43</f>
        <v>0.11913545227337</v>
      </c>
      <c r="E37" s="113">
        <f>'Ratios 2021'!E43</f>
        <v>0.14368249050957982</v>
      </c>
      <c r="F37" s="113">
        <f>'Ratios 2022'!E43</f>
        <v>0.12390517195035396</v>
      </c>
      <c r="G37" s="125">
        <f t="shared" si="0"/>
        <v>0.12890770491110123</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218</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219</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242</v>
      </c>
      <c r="E41" s="29" t="s">
        <v>243</v>
      </c>
      <c r="F41" s="29" t="s">
        <v>244</v>
      </c>
      <c r="G41" s="39" t="s">
        <v>245</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222</v>
      </c>
      <c r="D42" s="115">
        <f>'Ratios 2020'!D49</f>
        <v>13.641828126805594</v>
      </c>
      <c r="E42" s="115">
        <f>'Ratios 2021'!D49</f>
        <v>9.6859388045515882</v>
      </c>
      <c r="F42" s="115">
        <f>'Ratios 2022'!D49</f>
        <v>11.026400265815033</v>
      </c>
      <c r="G42" s="127">
        <f>AVERAGE(D42:F42)</f>
        <v>11.451389065724072</v>
      </c>
      <c r="H42" s="104" t="s">
        <v>223</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224</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225</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242</v>
      </c>
      <c r="E46" s="29" t="s">
        <v>243</v>
      </c>
      <c r="F46" s="29" t="s">
        <v>244</v>
      </c>
      <c r="G46" s="39" t="s">
        <v>245</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228</v>
      </c>
      <c r="D47" s="103">
        <f>'Ratios 2020'!D54</f>
        <v>45.847604319956105</v>
      </c>
      <c r="E47" s="103">
        <f>'Ratios 2021'!D54</f>
        <v>34.000856691341596</v>
      </c>
      <c r="F47" s="103">
        <f>'Ratios 2022'!D54</f>
        <v>13.036186913595389</v>
      </c>
      <c r="G47" s="122">
        <f>AVERAGE(D47:F47)</f>
        <v>30.961549308297695</v>
      </c>
      <c r="H47" s="104" t="s">
        <v>229</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230</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231</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242</v>
      </c>
      <c r="E51" s="29" t="s">
        <v>243</v>
      </c>
      <c r="F51" s="29" t="s">
        <v>244</v>
      </c>
      <c r="G51" s="39" t="s">
        <v>245</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234</v>
      </c>
      <c r="D52" s="128">
        <f>'Ratios 2020'!D59</f>
        <v>0</v>
      </c>
      <c r="E52" s="128">
        <f>'Ratios 2021'!D59</f>
        <v>0</v>
      </c>
      <c r="F52" s="128">
        <f>'Ratios 2022'!D59</f>
        <v>0</v>
      </c>
      <c r="G52" s="129">
        <f>AVERAGE(D52:F52)</f>
        <v>0</v>
      </c>
      <c r="H52" s="104" t="s">
        <v>235</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kVnUNThe4w4VKKL2fxg5Gexk1tKo/Q7hBYgCSJ9eHSA2XSUhex+T5glMD8pqsUl8OpeZcz8/90QXYLMVY/S+mw==" saltValue="mIAxcCqGuz5Zs7srW8X2Hw=="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2024-10-27T20:05:38Z</dcterms:modified>
</cp:coreProperties>
</file>