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rvin\Downloads\"/>
    </mc:Choice>
  </mc:AlternateContent>
  <xr:revisionPtr revIDLastSave="0" documentId="13_ncr:1_{C00C5031-1B4F-4BD7-9A41-CEB82B63BAF3}" xr6:coauthVersionLast="47" xr6:coauthVersionMax="47" xr10:uidLastSave="{00000000-0000-0000-0000-000000000000}"/>
  <bookViews>
    <workbookView xWindow="-120" yWindow="-120" windowWidth="29040" windowHeight="15840"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D57" i="14"/>
  <c r="D53" i="14"/>
  <c r="D52" i="14"/>
  <c r="D54" i="14" s="1"/>
  <c r="F47" i="15" s="1"/>
  <c r="D42" i="14"/>
  <c r="D36" i="14"/>
  <c r="D30" i="14"/>
  <c r="D24" i="14"/>
  <c r="D17" i="14"/>
  <c r="D11" i="14"/>
  <c r="D7" i="14"/>
  <c r="D4" i="14"/>
  <c r="B1" i="14"/>
  <c r="A1" i="14"/>
  <c r="E36" i="13"/>
  <c r="E37" i="13" s="1"/>
  <c r="E28" i="13"/>
  <c r="E18" i="13"/>
  <c r="D58" i="14" s="1"/>
  <c r="E12" i="13"/>
  <c r="C1" i="13"/>
  <c r="A1" i="13"/>
  <c r="F40" i="12"/>
  <c r="D48" i="14" s="1"/>
  <c r="E40" i="12"/>
  <c r="D40" i="12"/>
  <c r="D41" i="14" s="1"/>
  <c r="C39" i="12"/>
  <c r="C33" i="12"/>
  <c r="C30" i="12"/>
  <c r="C29" i="12"/>
  <c r="C27" i="12"/>
  <c r="C24" i="12"/>
  <c r="C19" i="12"/>
  <c r="C18" i="12"/>
  <c r="C17" i="12"/>
  <c r="C15" i="12"/>
  <c r="C14" i="12"/>
  <c r="C13" i="12"/>
  <c r="C8" i="12"/>
  <c r="D29" i="14" s="1"/>
  <c r="D31" i="14" s="1"/>
  <c r="C6" i="12"/>
  <c r="C5" i="12"/>
  <c r="C40" i="12" s="1"/>
  <c r="B1" i="12"/>
  <c r="A1" i="12"/>
  <c r="F43" i="11"/>
  <c r="F35" i="11"/>
  <c r="F32" i="11"/>
  <c r="E28" i="11"/>
  <c r="D28" i="11"/>
  <c r="F29" i="11" s="1"/>
  <c r="F24" i="11"/>
  <c r="E23" i="11"/>
  <c r="D23" i="11"/>
  <c r="F16" i="11"/>
  <c r="F9" i="11"/>
  <c r="D47" i="14" s="1"/>
  <c r="E8" i="11"/>
  <c r="A1" i="11"/>
  <c r="D57" i="10"/>
  <c r="D53" i="10"/>
  <c r="D52" i="10"/>
  <c r="D54" i="10" s="1"/>
  <c r="E47" i="15" s="1"/>
  <c r="D48" i="10"/>
  <c r="D36" i="10"/>
  <c r="D30" i="10"/>
  <c r="D24" i="10"/>
  <c r="D17" i="10"/>
  <c r="D11" i="10"/>
  <c r="D7" i="10"/>
  <c r="D4" i="10"/>
  <c r="B1" i="10"/>
  <c r="A1" i="10"/>
  <c r="E36" i="9"/>
  <c r="E28" i="9"/>
  <c r="E37" i="9" s="1"/>
  <c r="E18" i="9"/>
  <c r="D58" i="10" s="1"/>
  <c r="D59" i="10" s="1"/>
  <c r="E52" i="15" s="1"/>
  <c r="E12" i="9"/>
  <c r="C1" i="9"/>
  <c r="A1" i="9"/>
  <c r="F40" i="8"/>
  <c r="D43" i="10" s="1"/>
  <c r="E40" i="8"/>
  <c r="D42" i="10" s="1"/>
  <c r="D40" i="8"/>
  <c r="D41" i="10" s="1"/>
  <c r="C39" i="8"/>
  <c r="C33" i="8"/>
  <c r="C30" i="8"/>
  <c r="C29" i="8"/>
  <c r="C27" i="8"/>
  <c r="C24" i="8"/>
  <c r="C19" i="8"/>
  <c r="C18" i="8"/>
  <c r="C40" i="8" s="1"/>
  <c r="C17" i="8"/>
  <c r="C15" i="8"/>
  <c r="C14" i="8"/>
  <c r="C13" i="8"/>
  <c r="C8" i="8"/>
  <c r="D29" i="10" s="1"/>
  <c r="D31" i="10" s="1"/>
  <c r="C6" i="8"/>
  <c r="C5" i="8"/>
  <c r="B1" i="8"/>
  <c r="A1" i="8"/>
  <c r="F43" i="7"/>
  <c r="F35" i="7"/>
  <c r="F32" i="7"/>
  <c r="E28" i="7"/>
  <c r="D28" i="7"/>
  <c r="F29" i="7" s="1"/>
  <c r="F24" i="7"/>
  <c r="E23" i="7"/>
  <c r="D23" i="7"/>
  <c r="F16" i="7"/>
  <c r="E8" i="7"/>
  <c r="F9" i="7" s="1"/>
  <c r="A1" i="7"/>
  <c r="D57" i="6"/>
  <c r="D53" i="6"/>
  <c r="D52" i="6"/>
  <c r="D54" i="6" s="1"/>
  <c r="D47" i="15" s="1"/>
  <c r="G47" i="15" s="1"/>
  <c r="D47" i="6"/>
  <c r="D42" i="6"/>
  <c r="D41" i="6"/>
  <c r="D36" i="6"/>
  <c r="D30" i="6"/>
  <c r="D29" i="6"/>
  <c r="D31" i="6" s="1"/>
  <c r="D24" i="6"/>
  <c r="D17" i="6"/>
  <c r="D11" i="6"/>
  <c r="D7" i="6"/>
  <c r="D4" i="6"/>
  <c r="B1" i="6"/>
  <c r="A1" i="6"/>
  <c r="E36" i="5"/>
  <c r="E37" i="5" s="1"/>
  <c r="E28" i="5"/>
  <c r="E18" i="5"/>
  <c r="D58" i="6" s="1"/>
  <c r="D59" i="6" s="1"/>
  <c r="D52" i="15" s="1"/>
  <c r="E12" i="5"/>
  <c r="C1" i="5"/>
  <c r="A1" i="5"/>
  <c r="F40" i="4"/>
  <c r="D43" i="6" s="1"/>
  <c r="E40" i="4"/>
  <c r="D40" i="4"/>
  <c r="C39" i="4"/>
  <c r="C33" i="4"/>
  <c r="C30" i="4"/>
  <c r="C29" i="4"/>
  <c r="C27" i="4"/>
  <c r="C25" i="4"/>
  <c r="C19" i="4"/>
  <c r="C18" i="4"/>
  <c r="C17" i="4"/>
  <c r="C15" i="4"/>
  <c r="C14" i="4"/>
  <c r="C13" i="4"/>
  <c r="C8" i="4"/>
  <c r="D37" i="6" s="1"/>
  <c r="D38" i="6" s="1"/>
  <c r="D30" i="15" s="1"/>
  <c r="C6" i="4"/>
  <c r="C5" i="4"/>
  <c r="C40" i="4" s="1"/>
  <c r="B1" i="4"/>
  <c r="A1" i="4"/>
  <c r="F43" i="3"/>
  <c r="F35" i="3"/>
  <c r="F32" i="3"/>
  <c r="E28" i="3"/>
  <c r="D28" i="3"/>
  <c r="F29" i="3" s="1"/>
  <c r="F24" i="3"/>
  <c r="E23" i="3"/>
  <c r="D23" i="3"/>
  <c r="F16" i="3"/>
  <c r="F9" i="3"/>
  <c r="E8" i="3"/>
  <c r="C1" i="3"/>
  <c r="A1" i="3"/>
  <c r="E39" i="2"/>
  <c r="D39" i="2"/>
  <c r="D37" i="2"/>
  <c r="E37" i="2" s="1"/>
  <c r="E35" i="2"/>
  <c r="D35" i="2"/>
  <c r="D33" i="2"/>
  <c r="B33" i="2"/>
  <c r="E33" i="2" s="1"/>
  <c r="E32" i="2"/>
  <c r="D32" i="2"/>
  <c r="D30" i="2"/>
  <c r="E30" i="2" s="1"/>
  <c r="D29" i="2"/>
  <c r="E29" i="2" s="1"/>
  <c r="D28" i="2"/>
  <c r="E28" i="2" s="1"/>
  <c r="E27" i="2"/>
  <c r="D27" i="2"/>
  <c r="D26" i="2"/>
  <c r="E26" i="2" s="1"/>
  <c r="D25" i="2"/>
  <c r="E25" i="2" s="1"/>
  <c r="D24" i="2"/>
  <c r="E24" i="2" s="1"/>
  <c r="E19" i="2"/>
  <c r="D19" i="2"/>
  <c r="D17" i="2"/>
  <c r="E17" i="2" s="1"/>
  <c r="D15" i="2"/>
  <c r="E15" i="2" s="1"/>
  <c r="D13" i="2"/>
  <c r="E13" i="2" s="1"/>
  <c r="B13" i="2"/>
  <c r="D12" i="2"/>
  <c r="E12" i="2" s="1"/>
  <c r="E10" i="2"/>
  <c r="D10" i="2"/>
  <c r="E9" i="2"/>
  <c r="D9" i="2"/>
  <c r="E8" i="2"/>
  <c r="D8" i="2"/>
  <c r="D7" i="2"/>
  <c r="E7" i="2" s="1"/>
  <c r="E6" i="2"/>
  <c r="D6" i="2"/>
  <c r="E5" i="2"/>
  <c r="D5" i="2"/>
  <c r="E4" i="2"/>
  <c r="D4" i="2"/>
  <c r="A1" i="2"/>
  <c r="D44" i="14" l="1"/>
  <c r="E44" i="14" s="1"/>
  <c r="D47" i="10"/>
  <c r="D49" i="10" s="1"/>
  <c r="E42" i="15" s="1"/>
  <c r="F44" i="7"/>
  <c r="D25" i="10" s="1"/>
  <c r="D44" i="6"/>
  <c r="E44" i="6" s="1"/>
  <c r="D14" i="10"/>
  <c r="E10" i="15" s="1"/>
  <c r="E42" i="6"/>
  <c r="D36" i="15" s="1"/>
  <c r="D26" i="10"/>
  <c r="E20" i="15" s="1"/>
  <c r="D18" i="14"/>
  <c r="D19" i="14" s="1"/>
  <c r="D3" i="14"/>
  <c r="D5" i="14" s="1"/>
  <c r="D6" i="14" s="1"/>
  <c r="D8" i="14" s="1"/>
  <c r="F5" i="15" s="1"/>
  <c r="D12" i="14"/>
  <c r="D13" i="14" s="1"/>
  <c r="D14" i="14" s="1"/>
  <c r="F10" i="15" s="1"/>
  <c r="D32" i="14"/>
  <c r="D33" i="14" s="1"/>
  <c r="F25" i="15" s="1"/>
  <c r="F44" i="3"/>
  <c r="D25" i="6" s="1"/>
  <c r="D26" i="6" s="1"/>
  <c r="D20" i="15" s="1"/>
  <c r="D3" i="10"/>
  <c r="D5" i="10" s="1"/>
  <c r="D6" i="10" s="1"/>
  <c r="D8" i="10" s="1"/>
  <c r="E5" i="15" s="1"/>
  <c r="D12" i="10"/>
  <c r="D13" i="10" s="1"/>
  <c r="D32" i="10"/>
  <c r="D33" i="10" s="1"/>
  <c r="E25" i="15" s="1"/>
  <c r="D18" i="10"/>
  <c r="D19" i="10" s="1"/>
  <c r="D20" i="10" s="1"/>
  <c r="D44" i="10"/>
  <c r="E44" i="10" s="1"/>
  <c r="E41" i="10"/>
  <c r="E35" i="15" s="1"/>
  <c r="D49" i="14"/>
  <c r="F42" i="15" s="1"/>
  <c r="D59" i="14"/>
  <c r="F52" i="15" s="1"/>
  <c r="D3" i="6"/>
  <c r="D5" i="6" s="1"/>
  <c r="D6" i="6" s="1"/>
  <c r="D8" i="6" s="1"/>
  <c r="D5" i="15" s="1"/>
  <c r="G5" i="15" s="1"/>
  <c r="D12" i="6"/>
  <c r="D13" i="6" s="1"/>
  <c r="D14" i="6" s="1"/>
  <c r="D10" i="15" s="1"/>
  <c r="G10" i="15" s="1"/>
  <c r="D32" i="6"/>
  <c r="D33" i="6" s="1"/>
  <c r="D25" i="15" s="1"/>
  <c r="G25" i="15" s="1"/>
  <c r="D18" i="6"/>
  <c r="D19" i="6" s="1"/>
  <c r="G52" i="15"/>
  <c r="D20" i="6"/>
  <c r="D20" i="14"/>
  <c r="E41" i="6"/>
  <c r="D35" i="15" s="1"/>
  <c r="D48" i="6"/>
  <c r="D49" i="6" s="1"/>
  <c r="D42" i="15" s="1"/>
  <c r="G42" i="15" s="1"/>
  <c r="D43" i="14"/>
  <c r="D37" i="14"/>
  <c r="D38" i="14" s="1"/>
  <c r="F30" i="15" s="1"/>
  <c r="D37" i="10"/>
  <c r="D38" i="10" s="1"/>
  <c r="E30" i="15" s="1"/>
  <c r="G30" i="15" s="1"/>
  <c r="F44" i="11"/>
  <c r="D25" i="14" s="1"/>
  <c r="D26" i="14" s="1"/>
  <c r="F20" i="15" s="1"/>
  <c r="E43" i="14" l="1"/>
  <c r="F37" i="15" s="1"/>
  <c r="E43" i="6"/>
  <c r="D37" i="15" s="1"/>
  <c r="D21" i="10"/>
  <c r="E15" i="15"/>
  <c r="E41" i="14"/>
  <c r="F35" i="15" s="1"/>
  <c r="G35" i="15" s="1"/>
  <c r="D21" i="14"/>
  <c r="F15" i="15"/>
  <c r="E42" i="10"/>
  <c r="E36" i="15" s="1"/>
  <c r="G36" i="15" s="1"/>
  <c r="E42" i="14"/>
  <c r="F36" i="15" s="1"/>
  <c r="G20" i="15"/>
  <c r="D21" i="6"/>
  <c r="D15" i="15"/>
  <c r="G15" i="15" s="1"/>
  <c r="E43" i="10"/>
  <c r="E37" i="15" s="1"/>
  <c r="G37" i="15" l="1"/>
</calcChain>
</file>

<file path=xl/sharedStrings.xml><?xml version="1.0" encoding="utf-8"?>
<sst xmlns="http://schemas.openxmlformats.org/spreadsheetml/2006/main" count="888" uniqueCount="261">
  <si>
    <t>MILWAUKEE FILM</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</si>
  <si>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</si>
  <si>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</si>
  <si>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</si>
  <si>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</si>
  <si>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</si>
  <si>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</si>
  <si>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</si>
  <si>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</si>
  <si>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</si>
  <si>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</si>
  <si>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</si>
  <si>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</si>
  <si>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</si>
  <si>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</si>
  <si>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</si>
  <si>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</si>
  <si>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</si>
  <si>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</si>
  <si>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</si>
  <si>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</si>
  <si>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</si>
  <si>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</si>
  <si>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</si>
  <si>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</si>
  <si>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</si>
  <si>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</si>
  <si>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</si>
  <si>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</si>
  <si>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</si>
  <si>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</si>
  <si>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</si>
  <si>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</si>
  <si>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</si>
  <si>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</si>
  <si>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</si>
  <si>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</si>
  <si>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</si>
  <si>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</si>
  <si>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</si>
  <si>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</si>
  <si>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</si>
  <si>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</si>
  <si>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</si>
  <si>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</si>
  <si>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</si>
  <si>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</si>
  <si>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</si>
  <si>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</si>
  <si>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</si>
  <si>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</si>
  <si>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</si>
  <si>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</si>
  <si>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</si>
  <si>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</si>
  <si>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</si>
  <si>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</si>
  <si>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</si>
  <si>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</si>
  <si>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</si>
  <si>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</si>
  <si>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t>
  </si>
  <si>
    <t>Program Service Revenue</t>
  </si>
  <si>
    <t>2a</t>
  </si>
  <si>
    <t>Membership Fees</t>
  </si>
  <si>
    <t>Ticket Sales - Cinema</t>
  </si>
  <si>
    <t>Sponsorship Revenue</t>
  </si>
  <si>
    <t xml:space="preserve">Ticket Sales - Festival </t>
  </si>
  <si>
    <t>Service Fee - Cinema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</si>
  <si>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</si>
  <si>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</si>
  <si>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</si>
  <si>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</si>
  <si>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</si>
  <si>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</si>
  <si>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</si>
  <si>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</si>
  <si>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</si>
  <si>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</si>
  <si>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</si>
  <si>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</si>
  <si>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</si>
  <si>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</si>
  <si>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</si>
  <si>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sz val="10"/>
        <color rgb="FF000000"/>
        <rFont val="Roboto"/>
      </rPr>
      <t xml:space="preserve">Gross amount from sales of </t>
    </r>
    <r>
      <rPr>
        <sz val="10"/>
        <color rgb="FF000000"/>
        <rFont val="Roboto"/>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</si>
  <si>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</si>
  <si>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</si>
  <si>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</si>
  <si>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</si>
  <si>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</si>
  <si>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</si>
  <si>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</si>
  <si>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</si>
  <si>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</si>
  <si>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</si>
  <si>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</si>
  <si>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</si>
  <si>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</si>
  <si>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</si>
  <si>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</si>
  <si>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</si>
  <si>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Administrative Fee</t>
  </si>
  <si>
    <t>Change In Program Investment</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</si>
  <si>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</si>
  <si>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</si>
  <si>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</si>
  <si>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</si>
  <si>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</si>
  <si>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</si>
  <si>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</si>
  <si>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</si>
  <si>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</si>
  <si>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</si>
  <si>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</si>
  <si>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</si>
  <si>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</si>
  <si>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</si>
  <si>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</si>
  <si>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</si>
  <si>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</si>
  <si>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</si>
  <si>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</si>
  <si>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</si>
  <si>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</si>
  <si>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</si>
  <si>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</si>
  <si>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</si>
  <si>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</si>
  <si>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</si>
  <si>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</si>
  <si>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</si>
  <si>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</si>
  <si>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</si>
  <si>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</si>
  <si>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</si>
  <si>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</si>
  <si>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</si>
  <si>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</si>
  <si>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</si>
  <si>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</si>
  <si>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 xml:space="preserve">Film Programming </t>
  </si>
  <si>
    <t>Awards</t>
  </si>
  <si>
    <t>Dues and Subscriptions</t>
  </si>
  <si>
    <t>Audio and Visual</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</si>
  <si>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</si>
  <si>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</si>
  <si>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</si>
  <si>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</si>
  <si>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</si>
  <si>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</si>
  <si>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</si>
  <si>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</si>
  <si>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</si>
  <si>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</si>
  <si>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</si>
  <si>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</si>
  <si>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</si>
  <si>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</si>
  <si>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</si>
  <si>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</si>
  <si>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</si>
  <si>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</si>
  <si>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</si>
  <si>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</si>
  <si>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</si>
  <si>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</si>
  <si>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</si>
  <si>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</si>
  <si>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</si>
  <si>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</si>
  <si>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</si>
  <si>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</si>
  <si>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</si>
  <si>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</si>
  <si>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</si>
  <si>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</si>
  <si>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</si>
  <si>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</si>
  <si>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</si>
  <si>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</si>
  <si>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</si>
  <si>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</si>
  <si>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</si>
  <si>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</si>
  <si>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</si>
  <si>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</si>
  <si>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</si>
  <si>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</si>
  <si>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</si>
  <si>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</si>
  <si>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</si>
  <si>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</si>
  <si>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</si>
  <si>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</si>
  <si>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</si>
  <si>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</si>
  <si>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</si>
  <si>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</si>
  <si>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</si>
  <si>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</si>
  <si>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</si>
  <si>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</si>
  <si>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</si>
  <si>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</si>
  <si>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</si>
  <si>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</si>
  <si>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</si>
  <si>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</si>
  <si>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</si>
  <si>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</si>
  <si>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</si>
  <si>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</si>
  <si>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</si>
  <si>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</si>
  <si>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</si>
  <si>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</si>
  <si>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</si>
  <si>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</si>
  <si>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</si>
  <si>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</si>
  <si>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</si>
  <si>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</si>
  <si>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</si>
  <si>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b/>
        <sz val="10"/>
        <color rgb="FF000000"/>
        <rFont val="Roboto"/>
      </rPr>
      <t xml:space="preserve">Program Expenses </t>
    </r>
    <r>
      <rPr>
        <b/>
        <i/>
        <sz val="10"/>
        <color rgb="FF000000"/>
        <rFont val="Roboto"/>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</si>
  <si>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</si>
  <si>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</si>
  <si>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</si>
  <si>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</si>
  <si>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</si>
  <si>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</si>
  <si>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</si>
  <si>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</si>
  <si>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</si>
  <si>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</si>
  <si>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</si>
  <si>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</si>
  <si>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</si>
  <si>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</si>
  <si>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</si>
  <si>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</si>
  <si>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</si>
  <si>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</si>
  <si>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</si>
  <si>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</si>
  <si>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Ticket Sales - Festival</t>
  </si>
  <si>
    <r>
      <rPr>
        <sz val="10"/>
        <color rgb="FF000000"/>
        <rFont val="Roboto"/>
      </rPr>
      <t xml:space="preserve">Gross amount from sales of </t>
    </r>
    <r>
      <rPr>
        <sz val="10"/>
        <color rgb="FF000000"/>
        <rFont val="Roboto"/>
      </rPr>
      <t>assets other than inventory</t>
    </r>
  </si>
  <si>
    <t>Historic Tax Credit</t>
  </si>
  <si>
    <t>Other Income</t>
  </si>
  <si>
    <t>Film Programming</t>
  </si>
  <si>
    <t xml:space="preserve">Dues and Subscriptions </t>
  </si>
  <si>
    <r>
      <rPr>
        <b/>
        <sz val="10"/>
        <color rgb="FF000000"/>
        <rFont val="Roboto"/>
      </rPr>
      <t xml:space="preserve">Program Expenses </t>
    </r>
    <r>
      <rPr>
        <b/>
        <i/>
        <sz val="10"/>
        <color rgb="FF000000"/>
        <rFont val="Roboto"/>
      </rPr>
      <t xml:space="preserve">(Program Efficiency Ratio) </t>
    </r>
  </si>
  <si>
    <r>
      <rPr>
        <sz val="10"/>
        <color rgb="FF000000"/>
        <rFont val="Roboto"/>
      </rPr>
      <t xml:space="preserve">Gross amount from sales of </t>
    </r>
    <r>
      <rPr>
        <sz val="10"/>
        <color rgb="FF000000"/>
        <rFont val="Roboto"/>
      </rPr>
      <t>assets other than inventory</t>
    </r>
  </si>
  <si>
    <t>Catering</t>
  </si>
  <si>
    <t>Audio Visual</t>
  </si>
  <si>
    <r>
      <rPr>
        <b/>
        <sz val="10"/>
        <color rgb="FF000000"/>
        <rFont val="Roboto"/>
      </rPr>
      <t xml:space="preserve">Program Expenses </t>
    </r>
    <r>
      <rPr>
        <b/>
        <i/>
        <sz val="10"/>
        <color rgb="FF000000"/>
        <rFont val="Roboto"/>
      </rPr>
      <t xml:space="preserve">(Program Efficiency Ratio) </t>
    </r>
  </si>
  <si>
    <t>2020-2022</t>
  </si>
  <si>
    <t xml:space="preserve">Year 1 </t>
  </si>
  <si>
    <t>Year 2</t>
  </si>
  <si>
    <t>Year 3</t>
  </si>
  <si>
    <t>3 Year Trend</t>
  </si>
  <si>
    <r>
      <rPr>
        <b/>
        <sz val="10"/>
        <color rgb="FF000000"/>
        <rFont val="Roboto"/>
      </rPr>
      <t xml:space="preserve">Program Expenses </t>
    </r>
    <r>
      <rPr>
        <b/>
        <i/>
        <sz val="10"/>
        <color rgb="FF000000"/>
        <rFont val="Roboto"/>
      </rPr>
      <t xml:space="preserve">(Program Efficiency Ratio)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</si>
</sst>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28" x14ac:knownFonts="1">
    <font>
      <sz val="10"/>
      <color rgb="FF000000"/>
      <name val="Arial"/>
      <scheme val="minor"/>
    </font>
    <font>
      <sz val="10"/>
      <color theme="1"/>
      <name val="Roboto"/>
    </font>
    <font>
      <sz val="10"/>
      <color theme="1"/>
      <name val="Arial"/>
      <family val="2"/>
      <scheme val="minor"/>
    </font>
    <font>
      <b/>
      <sz val="10"/>
      <color rgb="FFFFFFFF"/>
      <name val="Arial"/>
      <family val="2"/>
      <scheme val="minor"/>
    </font>
    <font>
      <sz val="10"/>
      <name val="Arial"/>
      <family val="2"/>
    </font>
    <font>
      <b/>
      <sz val="10"/>
      <color rgb="FFFFFFFF"/>
      <name val="Roboto"/>
    </font>
    <font>
      <b/>
      <sz val="10"/>
      <color rgb="FFFFFFFF"/>
      <name val="Roboto"/>
    </font>
    <font>
      <sz val="10"/>
      <color rgb="FFFF0000"/>
      <name val="Roboto"/>
    </font>
    <font>
      <sz val="12"/>
      <color theme="1"/>
      <name val="Calibri"/>
      <family val="2"/>
    </font>
    <font>
      <u/>
      <sz val="12"/>
      <color rgb="FF0563C1"/>
      <name val="Calibri"/>
      <family val="2"/>
    </font>
    <font>
      <u/>
      <sz val="12"/>
      <color rgb="FF0000FF"/>
      <name val="Calibri"/>
      <family val="2"/>
    </font>
    <font>
      <u/>
      <sz val="12"/>
      <color rgb="FF0563C1"/>
      <name val="Calibri"/>
      <family val="2"/>
    </font>
    <font>
      <sz val="8"/>
      <color rgb="FF000000"/>
      <name val="Arial"/>
      <family val="2"/>
    </font>
    <font>
      <sz val="10"/>
      <color rgb="FF000000"/>
      <name val="Roboto"/>
    </font>
    <font>
      <b/>
      <sz val="10"/>
      <color theme="1"/>
      <name val="Roboto"/>
    </font>
    <font>
      <sz val="10"/>
      <color rgb="FF999999"/>
      <name val="Roboto"/>
    </font>
    <font>
      <sz val="10"/>
      <color rgb="FFFFFFFF"/>
      <name val="Roboto"/>
    </font>
    <font>
      <sz val="8"/>
      <color rgb="FF000000"/>
      <name val="Roboto"/>
    </font>
    <font>
      <sz val="10"/>
      <color rgb="FF000000"/>
      <name val="Arial"/>
      <family val="2"/>
    </font>
    <font>
      <sz val="8"/>
      <color rgb="FFFFFFFF"/>
      <name val="Arial"/>
      <family val="2"/>
    </font>
    <font>
      <b/>
      <sz val="10"/>
      <color rgb="FFFFFFFF"/>
      <name val="Arial"/>
      <family val="2"/>
    </font>
    <font>
      <sz val="10"/>
      <color rgb="FFFFFFFF"/>
      <name val="Arial"/>
      <family val="2"/>
    </font>
    <font>
      <b/>
      <sz val="10"/>
      <color rgb="FF000000"/>
      <name val="Arial"/>
      <family val="2"/>
    </font>
    <font>
      <b/>
      <sz val="10"/>
      <color rgb="FF000000"/>
      <name val="Roboto"/>
    </font>
    <font>
      <b/>
      <i/>
      <sz val="10"/>
      <color rgb="FF000000"/>
      <name val="Roboto"/>
    </font>
    <font>
      <sz val="1"/>
      <color theme="1"/>
      <name val="Verdana"/>
      <family val="2"/>
    </font>
    <font>
      <b/>
      <sz val="10"/>
      <color theme="1"/>
      <name val="Roboto"/>
    </font>
    <font>
      <b/>
      <sz val="10"/>
      <color theme="1"/>
      <name val="Arial"/>
      <family val="2"/>
      <scheme val="minor"/>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s>
  <cellStyleXfs count="1">
    <xf numFmtId="0" fontId="0" fillId="0" borderId="0"/>
  </cellStyleXfs>
  <cellXfs count="149">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10" fontId="7" fillId="6" borderId="1" xfId="0" applyNumberFormat="1" applyFont="1" applyFill="1" applyBorder="1" applyAlignment="1">
      <alignment horizontal="right"/>
    </xf>
    <xf numFmtId="10" fontId="2" fillId="0" borderId="0" xfId="0" applyNumberFormat="1" applyFont="1"/>
    <xf numFmtId="0" fontId="1" fillId="0" borderId="1" xfId="0" applyFont="1" applyBorder="1"/>
    <xf numFmtId="10" fontId="1" fillId="0" borderId="1" xfId="0" applyNumberFormat="1" applyFont="1" applyBorder="1" applyAlignment="1">
      <alignment horizontal="right"/>
    </xf>
    <xf numFmtId="164" fontId="7" fillId="5" borderId="1" xfId="0" applyNumberFormat="1" applyFont="1" applyFill="1" applyBorder="1" applyAlignment="1">
      <alignment horizontal="right"/>
    </xf>
    <xf numFmtId="0" fontId="8" fillId="0" borderId="0" xfId="0" applyFont="1" applyAlignment="1">
      <alignment horizontal="center"/>
    </xf>
    <xf numFmtId="0" fontId="8" fillId="0" borderId="0" xfId="0" applyFont="1"/>
    <xf numFmtId="10" fontId="8" fillId="0" borderId="0" xfId="0" applyNumberFormat="1" applyFont="1" applyAlignment="1">
      <alignment horizontal="center"/>
    </xf>
    <xf numFmtId="14" fontId="8" fillId="0" borderId="0" xfId="0" applyNumberFormat="1" applyFont="1" applyAlignment="1">
      <alignment horizontal="center"/>
    </xf>
    <xf numFmtId="0" fontId="1" fillId="0" borderId="1" xfId="0" applyFont="1" applyBorder="1" applyAlignment="1">
      <alignment horizontal="right"/>
    </xf>
    <xf numFmtId="0" fontId="9" fillId="0" borderId="0" xfId="0" applyFont="1"/>
    <xf numFmtId="0" fontId="10"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xf>
    <xf numFmtId="0" fontId="1" fillId="0" borderId="0" xfId="0" applyFont="1"/>
    <xf numFmtId="0" fontId="13" fillId="0" borderId="1" xfId="0" applyFont="1" applyBorder="1" applyAlignment="1">
      <alignment horizontal="center"/>
    </xf>
    <xf numFmtId="0" fontId="13" fillId="0" borderId="1" xfId="0" applyFont="1" applyBorder="1" applyAlignment="1">
      <alignment wrapText="1"/>
    </xf>
    <xf numFmtId="164" fontId="13" fillId="5" borderId="1" xfId="0" applyNumberFormat="1" applyFont="1" applyFill="1" applyBorder="1" applyAlignment="1">
      <alignment horizontal="right"/>
    </xf>
    <xf numFmtId="164" fontId="1" fillId="8" borderId="1" xfId="0" applyNumberFormat="1" applyFont="1" applyFill="1" applyBorder="1" applyAlignment="1">
      <alignment horizontal="right"/>
    </xf>
    <xf numFmtId="164" fontId="13" fillId="8" borderId="1" xfId="0" applyNumberFormat="1" applyFont="1" applyFill="1" applyBorder="1" applyAlignment="1">
      <alignment horizontal="right"/>
    </xf>
    <xf numFmtId="0" fontId="13" fillId="0" borderId="1" xfId="0" applyFont="1" applyBorder="1" applyAlignment="1">
      <alignment horizontal="left" wrapText="1"/>
    </xf>
    <xf numFmtId="0" fontId="12" fillId="3" borderId="1" xfId="0" applyFont="1" applyFill="1" applyBorder="1" applyAlignment="1">
      <alignment horizontal="center" textRotation="90" wrapText="1"/>
    </xf>
    <xf numFmtId="0" fontId="6" fillId="3" borderId="1" xfId="0" applyFont="1" applyFill="1" applyBorder="1" applyAlignment="1">
      <alignment horizontal="center"/>
    </xf>
    <xf numFmtId="164" fontId="6" fillId="3" borderId="1" xfId="0" applyNumberFormat="1" applyFont="1" applyFill="1" applyBorder="1" applyAlignment="1">
      <alignment horizontal="right"/>
    </xf>
    <xf numFmtId="0" fontId="14" fillId="0" borderId="0" xfId="0" applyFont="1"/>
    <xf numFmtId="0" fontId="1" fillId="0" borderId="1" xfId="0" applyFont="1" applyBorder="1" applyAlignment="1">
      <alignment horizontal="center"/>
    </xf>
    <xf numFmtId="0" fontId="1" fillId="8" borderId="1" xfId="0" applyFont="1" applyFill="1" applyBorder="1" applyAlignment="1">
      <alignment wrapText="1"/>
    </xf>
    <xf numFmtId="164" fontId="15" fillId="5" borderId="1" xfId="0" applyNumberFormat="1" applyFont="1" applyFill="1" applyBorder="1" applyAlignment="1">
      <alignment horizontal="right"/>
    </xf>
    <xf numFmtId="0" fontId="12" fillId="3" borderId="1" xfId="0" applyFont="1" applyFill="1" applyBorder="1" applyAlignment="1">
      <alignment horizontal="center"/>
    </xf>
    <xf numFmtId="0" fontId="6" fillId="3" borderId="1" xfId="0" applyFont="1" applyFill="1" applyBorder="1" applyAlignment="1">
      <alignment horizontal="left" wrapText="1"/>
    </xf>
    <xf numFmtId="0" fontId="13" fillId="0" borderId="0" xfId="0" applyFont="1" applyAlignment="1">
      <alignment horizontal="left" wrapText="1"/>
    </xf>
    <xf numFmtId="0" fontId="1" fillId="0" borderId="1" xfId="0" applyFont="1" applyBorder="1" applyAlignment="1">
      <alignment wrapText="1"/>
    </xf>
    <xf numFmtId="164" fontId="13" fillId="0" borderId="1" xfId="0" applyNumberFormat="1" applyFont="1" applyBorder="1" applyAlignment="1">
      <alignment horizontal="center"/>
    </xf>
    <xf numFmtId="164" fontId="1" fillId="0" borderId="1"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xf numFmtId="0" fontId="1" fillId="0" borderId="1" xfId="0" applyFont="1" applyBorder="1" applyAlignment="1">
      <alignment horizontal="left" wrapText="1"/>
    </xf>
    <xf numFmtId="0" fontId="16" fillId="3" borderId="1" xfId="0" applyFont="1" applyFill="1" applyBorder="1" applyAlignment="1">
      <alignment horizontal="left"/>
    </xf>
    <xf numFmtId="164" fontId="16" fillId="3" borderId="1" xfId="0" applyNumberFormat="1" applyFont="1" applyFill="1" applyBorder="1" applyAlignment="1">
      <alignment horizontal="right"/>
    </xf>
    <xf numFmtId="0" fontId="13" fillId="0" borderId="1" xfId="0" applyFont="1" applyBorder="1" applyAlignment="1">
      <alignment horizontal="center" vertical="top"/>
    </xf>
    <xf numFmtId="0" fontId="13" fillId="0" borderId="1" xfId="0" applyFont="1" applyBorder="1" applyAlignment="1">
      <alignment horizontal="left"/>
    </xf>
    <xf numFmtId="164" fontId="13" fillId="0" borderId="1" xfId="0" applyNumberFormat="1" applyFont="1" applyBorder="1"/>
    <xf numFmtId="0" fontId="12" fillId="3" borderId="1" xfId="0" applyFont="1" applyFill="1" applyBorder="1" applyAlignment="1">
      <alignment horizontal="center" vertical="center" textRotation="90"/>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0" xfId="0" applyFont="1" applyFill="1" applyAlignment="1">
      <alignment wrapText="1"/>
    </xf>
    <xf numFmtId="164" fontId="16" fillId="3" borderId="0" xfId="0" applyNumberFormat="1" applyFont="1" applyFill="1" applyAlignment="1">
      <alignment horizontal="right"/>
    </xf>
    <xf numFmtId="164" fontId="6" fillId="3" borderId="0" xfId="0" applyNumberFormat="1" applyFont="1" applyFill="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2" borderId="1" xfId="0" applyFont="1" applyFill="1" applyBorder="1" applyAlignment="1">
      <alignment horizontal="left" wrapText="1"/>
    </xf>
    <xf numFmtId="164" fontId="1" fillId="0" borderId="1" xfId="0" applyNumberFormat="1" applyFont="1" applyBorder="1"/>
    <xf numFmtId="164" fontId="13" fillId="5" borderId="1" xfId="0" applyNumberFormat="1" applyFont="1" applyFill="1" applyBorder="1" applyAlignment="1">
      <alignment horizontal="center" wrapText="1"/>
    </xf>
    <xf numFmtId="164" fontId="13" fillId="6" borderId="1" xfId="0" applyNumberFormat="1" applyFont="1" applyFill="1" applyBorder="1" applyAlignment="1">
      <alignment horizontal="right" wrapText="1"/>
    </xf>
    <xf numFmtId="164" fontId="13" fillId="8" borderId="1" xfId="0" applyNumberFormat="1" applyFont="1" applyFill="1" applyBorder="1"/>
    <xf numFmtId="0" fontId="13" fillId="0" borderId="8" xfId="0" applyFont="1" applyBorder="1" applyAlignment="1">
      <alignment vertical="top"/>
    </xf>
    <xf numFmtId="164" fontId="6" fillId="3" borderId="1" xfId="0" applyNumberFormat="1" applyFont="1" applyFill="1" applyBorder="1" applyAlignment="1">
      <alignment horizontal="right" wrapText="1"/>
    </xf>
    <xf numFmtId="10" fontId="1" fillId="0" borderId="0" xfId="0" applyNumberFormat="1" applyFont="1"/>
    <xf numFmtId="164" fontId="1" fillId="0" borderId="0" xfId="0" applyNumberFormat="1" applyFont="1"/>
    <xf numFmtId="0" fontId="1" fillId="5" borderId="1" xfId="0" applyFont="1" applyFill="1" applyBorder="1"/>
    <xf numFmtId="164" fontId="1" fillId="5" borderId="1" xfId="0" applyNumberFormat="1" applyFont="1" applyFill="1" applyBorder="1"/>
    <xf numFmtId="3" fontId="13" fillId="0" borderId="1" xfId="0" applyNumberFormat="1" applyFont="1" applyBorder="1"/>
    <xf numFmtId="164" fontId="13" fillId="8" borderId="1" xfId="0" applyNumberFormat="1" applyFont="1" applyFill="1" applyBorder="1" applyAlignment="1">
      <alignment horizontal="right" vertical="top"/>
    </xf>
    <xf numFmtId="0" fontId="13" fillId="0" borderId="1" xfId="0" applyFont="1" applyBorder="1"/>
    <xf numFmtId="164" fontId="6" fillId="3" borderId="1" xfId="0" applyNumberFormat="1" applyFont="1" applyFill="1" applyBorder="1"/>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Border="1"/>
    <xf numFmtId="0" fontId="18" fillId="0" borderId="1" xfId="0" applyFont="1" applyBorder="1" applyAlignment="1">
      <alignment horizontal="left" wrapText="1"/>
    </xf>
    <xf numFmtId="0" fontId="18" fillId="0" borderId="1" xfId="0" applyFont="1" applyBorder="1" applyAlignment="1">
      <alignment horizontal="left"/>
    </xf>
    <xf numFmtId="0" fontId="19" fillId="3" borderId="1" xfId="0" applyFont="1" applyFill="1" applyBorder="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wrapText="1"/>
    </xf>
    <xf numFmtId="0" fontId="21" fillId="3" borderId="1" xfId="0" applyFont="1" applyFill="1" applyBorder="1"/>
    <xf numFmtId="164" fontId="20" fillId="3" borderId="1" xfId="0" applyNumberFormat="1" applyFont="1" applyFill="1" applyBorder="1"/>
    <xf numFmtId="0" fontId="22" fillId="0" borderId="1" xfId="0" applyFont="1" applyBorder="1" applyAlignment="1">
      <alignment horizontal="left" wrapText="1"/>
    </xf>
    <xf numFmtId="0" fontId="22" fillId="0" borderId="1" xfId="0" applyFont="1" applyBorder="1" applyAlignment="1">
      <alignment horizontal="left"/>
    </xf>
    <xf numFmtId="164" fontId="23" fillId="5" borderId="1" xfId="0" applyNumberFormat="1" applyFont="1" applyFill="1" applyBorder="1" applyAlignment="1">
      <alignment horizontal="left"/>
    </xf>
    <xf numFmtId="0" fontId="20" fillId="3" borderId="1" xfId="0" applyFont="1" applyFill="1" applyBorder="1"/>
    <xf numFmtId="0" fontId="19" fillId="3" borderId="0" xfId="0" applyFont="1" applyFill="1" applyAlignment="1">
      <alignment horizontal="center"/>
    </xf>
    <xf numFmtId="0" fontId="20" fillId="3" borderId="7" xfId="0" applyFont="1" applyFill="1" applyBorder="1" applyAlignment="1">
      <alignment horizontal="center"/>
    </xf>
    <xf numFmtId="0" fontId="20" fillId="3" borderId="9" xfId="0" applyFont="1" applyFill="1" applyBorder="1" applyAlignment="1">
      <alignment wrapText="1"/>
    </xf>
    <xf numFmtId="0" fontId="20" fillId="3" borderId="9" xfId="0" applyFont="1" applyFill="1" applyBorder="1"/>
    <xf numFmtId="164" fontId="20" fillId="3" borderId="9" xfId="0" applyNumberFormat="1" applyFont="1" applyFill="1" applyBorder="1"/>
    <xf numFmtId="0" fontId="1" fillId="0" borderId="1" xfId="0" applyFont="1" applyBorder="1" applyAlignment="1">
      <alignment horizontal="left"/>
    </xf>
    <xf numFmtId="0" fontId="16" fillId="3" borderId="1" xfId="0" applyFont="1" applyFill="1" applyBorder="1"/>
    <xf numFmtId="0" fontId="23" fillId="0" borderId="1" xfId="0" applyFont="1" applyBorder="1"/>
    <xf numFmtId="165" fontId="23" fillId="0" borderId="1" xfId="0" applyNumberFormat="1" applyFont="1" applyBorder="1" applyAlignment="1">
      <alignment horizontal="center"/>
    </xf>
    <xf numFmtId="0" fontId="23" fillId="0" borderId="1" xfId="0" applyFont="1" applyBorder="1" applyAlignment="1">
      <alignment horizontal="left"/>
    </xf>
    <xf numFmtId="0" fontId="1" fillId="6" borderId="6" xfId="0" applyFont="1" applyFill="1" applyBorder="1" applyAlignment="1">
      <alignment horizontal="left" vertical="top" wrapText="1"/>
    </xf>
    <xf numFmtId="0" fontId="24" fillId="0" borderId="1" xfId="0" applyFont="1" applyBorder="1"/>
    <xf numFmtId="165" fontId="24" fillId="0" borderId="1" xfId="0" applyNumberFormat="1" applyFont="1" applyBorder="1" applyAlignment="1">
      <alignment horizontal="center"/>
    </xf>
    <xf numFmtId="0" fontId="24" fillId="0" borderId="1" xfId="0" applyFont="1" applyBorder="1" applyAlignment="1">
      <alignment horizontal="left"/>
    </xf>
    <xf numFmtId="0" fontId="23" fillId="0" borderId="1" xfId="0" applyFont="1" applyBorder="1" applyAlignment="1">
      <alignment horizontal="center"/>
    </xf>
    <xf numFmtId="0" fontId="6" fillId="3" borderId="1" xfId="0" applyFont="1" applyFill="1" applyBorder="1" applyAlignment="1">
      <alignment horizontal="left"/>
    </xf>
    <xf numFmtId="0" fontId="23" fillId="8" borderId="1" xfId="0" applyFont="1" applyFill="1" applyBorder="1" applyAlignment="1">
      <alignment horizontal="left"/>
    </xf>
    <xf numFmtId="0" fontId="24" fillId="8" borderId="1" xfId="0" applyFont="1" applyFill="1" applyBorder="1" applyAlignment="1">
      <alignment horizontal="left"/>
    </xf>
    <xf numFmtId="166" fontId="23" fillId="0" borderId="1" xfId="0" applyNumberFormat="1" applyFont="1" applyBorder="1" applyAlignment="1">
      <alignment horizontal="center"/>
    </xf>
    <xf numFmtId="166" fontId="23" fillId="0" borderId="1" xfId="0" applyNumberFormat="1" applyFont="1" applyBorder="1" applyAlignment="1">
      <alignment horizontal="left"/>
    </xf>
    <xf numFmtId="167" fontId="23" fillId="0" borderId="1" xfId="0" applyNumberFormat="1" applyFont="1" applyBorder="1" applyAlignment="1">
      <alignment horizontal="center"/>
    </xf>
    <xf numFmtId="168" fontId="23" fillId="0" borderId="1" xfId="0" applyNumberFormat="1" applyFont="1" applyBorder="1" applyAlignment="1">
      <alignment horizontal="center"/>
    </xf>
    <xf numFmtId="4" fontId="23" fillId="0" borderId="1" xfId="0" applyNumberFormat="1" applyFont="1" applyBorder="1" applyAlignment="1">
      <alignment horizontal="center"/>
    </xf>
    <xf numFmtId="0" fontId="25" fillId="0" borderId="0" xfId="0" applyFont="1"/>
    <xf numFmtId="164" fontId="25" fillId="0" borderId="0" xfId="0" applyNumberFormat="1" applyFont="1"/>
    <xf numFmtId="0" fontId="13" fillId="8" borderId="1" xfId="0" applyFont="1" applyFill="1" applyBorder="1" applyAlignment="1">
      <alignment wrapText="1"/>
    </xf>
    <xf numFmtId="0" fontId="1" fillId="6" borderId="1" xfId="0" applyFont="1" applyFill="1" applyBorder="1" applyAlignment="1">
      <alignment horizontal="left"/>
    </xf>
    <xf numFmtId="165" fontId="26" fillId="0" borderId="1" xfId="0" applyNumberFormat="1" applyFont="1" applyBorder="1" applyAlignment="1">
      <alignment horizontal="center"/>
    </xf>
    <xf numFmtId="0" fontId="16" fillId="3" borderId="1" xfId="0" applyFont="1" applyFill="1" applyBorder="1" applyAlignment="1">
      <alignment horizontal="center"/>
    </xf>
    <xf numFmtId="165" fontId="27" fillId="0" borderId="1" xfId="0" applyNumberFormat="1" applyFont="1" applyBorder="1" applyAlignment="1">
      <alignment horizontal="center"/>
    </xf>
    <xf numFmtId="166" fontId="26" fillId="0" borderId="1" xfId="0" applyNumberFormat="1" applyFont="1" applyBorder="1" applyAlignment="1">
      <alignment horizontal="center"/>
    </xf>
    <xf numFmtId="0" fontId="1" fillId="6" borderId="1" xfId="0" applyFont="1" applyFill="1" applyBorder="1" applyAlignment="1">
      <alignment horizontal="left" vertical="top" wrapText="1"/>
    </xf>
    <xf numFmtId="167" fontId="26" fillId="0" borderId="1" xfId="0" applyNumberFormat="1" applyFont="1" applyBorder="1" applyAlignment="1">
      <alignment horizontal="center"/>
    </xf>
    <xf numFmtId="2" fontId="23" fillId="0" borderId="1" xfId="0" applyNumberFormat="1" applyFont="1" applyBorder="1" applyAlignment="1">
      <alignment horizontal="center"/>
    </xf>
    <xf numFmtId="2" fontId="26" fillId="0" borderId="1" xfId="0" applyNumberFormat="1" applyFont="1" applyBorder="1" applyAlignment="1">
      <alignment horizontal="center"/>
    </xf>
    <xf numFmtId="0" fontId="3" fillId="3" borderId="2" xfId="0" applyFont="1" applyFill="1" applyBorder="1"/>
    <xf numFmtId="0" fontId="4" fillId="0" borderId="3" xfId="0" applyFont="1" applyBorder="1"/>
    <xf numFmtId="0" fontId="2" fillId="0" borderId="2" xfId="0" applyFont="1" applyBorder="1" applyAlignment="1">
      <alignment wrapText="1"/>
    </xf>
    <xf numFmtId="0" fontId="3" fillId="4" borderId="2" xfId="0" applyFont="1" applyFill="1" applyBorder="1"/>
    <xf numFmtId="0" fontId="1" fillId="2" borderId="2" xfId="0" applyFont="1" applyFill="1" applyBorder="1" applyAlignment="1">
      <alignment horizontal="left"/>
    </xf>
    <xf numFmtId="0" fontId="9" fillId="0" borderId="0" xfId="0" applyFont="1"/>
    <xf numFmtId="0" fontId="0" fillId="0" borderId="0" xfId="0"/>
    <xf numFmtId="0" fontId="11" fillId="0" borderId="0" xfId="0" applyFont="1"/>
    <xf numFmtId="0" fontId="6" fillId="7" borderId="2" xfId="0" applyFont="1" applyFill="1" applyBorder="1"/>
    <xf numFmtId="0" fontId="1" fillId="2" borderId="2" xfId="0" applyFont="1" applyFill="1" applyBorder="1" applyAlignment="1">
      <alignment horizontal="left" wrapText="1"/>
    </xf>
    <xf numFmtId="0" fontId="12"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2" fillId="0" borderId="4" xfId="0" applyFont="1" applyBorder="1" applyAlignment="1">
      <alignment horizontal="center" vertical="center" textRotation="90"/>
    </xf>
    <xf numFmtId="0" fontId="17" fillId="0" borderId="4" xfId="0" applyFont="1" applyBorder="1" applyAlignment="1">
      <alignment horizontal="center" vertical="center" textRotation="90" wrapText="1"/>
    </xf>
    <xf numFmtId="0" fontId="6" fillId="3" borderId="2" xfId="0" applyFont="1" applyFill="1" applyBorder="1"/>
    <xf numFmtId="0" fontId="1" fillId="6" borderId="4" xfId="0" applyFont="1" applyFill="1" applyBorder="1" applyAlignment="1">
      <alignment horizontal="left" vertical="top" wrapText="1"/>
    </xf>
    <xf numFmtId="0" fontId="5" fillId="3" borderId="2" xfId="0" applyFont="1" applyFill="1" applyBorder="1"/>
    <xf numFmtId="0" fontId="13" fillId="6"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14550" cy="7239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tabSelected="1" workbookViewId="0">
      <selection activeCell="F7" sqref="F7"/>
    </sheetView>
  </sheetViews>
  <sheetFormatPr defaultColWidth="12.5703125" defaultRowHeight="15.75" customHeight="1" x14ac:dyDescent="0.2"/>
  <cols>
    <col min="1" max="1" width="46.140625" customWidth="1"/>
  </cols>
  <sheetData>
    <row r="1" spans="1:2" x14ac:dyDescent="0.2">
      <c r="A1" s="1"/>
      <c r="B1" s="1"/>
    </row>
    <row r="2" spans="1:2" x14ac:dyDescent="0.2">
      <c r="A2" s="1"/>
      <c r="B2" s="1"/>
    </row>
    <row r="3" spans="1:2" x14ac:dyDescent="0.2">
      <c r="A3" s="1"/>
      <c r="B3" s="1"/>
    </row>
    <row r="4" spans="1:2" x14ac:dyDescent="0.2">
      <c r="A4" s="1"/>
      <c r="B4" s="1"/>
    </row>
    <row r="5" spans="1:2" x14ac:dyDescent="0.2">
      <c r="A5" s="2" t="s">
        <v>0</v>
      </c>
      <c r="B5" s="2">
        <v>2020</v>
      </c>
    </row>
    <row r="6" spans="1:2" x14ac:dyDescent="0.2">
      <c r="A6" s="3"/>
      <c r="B6" s="3"/>
    </row>
    <row r="7" spans="1:2" x14ac:dyDescent="0.2">
      <c r="A7" s="130" t="s">
        <v>1</v>
      </c>
      <c r="B7" s="131"/>
    </row>
    <row r="8" spans="1:2" x14ac:dyDescent="0.2">
      <c r="A8" s="132" t="s">
        <v>2</v>
      </c>
      <c r="B8" s="131"/>
    </row>
    <row r="9" spans="1:2" x14ac:dyDescent="0.2">
      <c r="A9" s="3"/>
      <c r="B9" s="3"/>
    </row>
    <row r="10" spans="1:2" x14ac:dyDescent="0.2">
      <c r="A10" s="130" t="s">
        <v>3</v>
      </c>
      <c r="B10" s="131"/>
    </row>
    <row r="11" spans="1:2" x14ac:dyDescent="0.2">
      <c r="A11" s="132" t="s">
        <v>4</v>
      </c>
      <c r="B11" s="131"/>
    </row>
    <row r="12" spans="1:2" x14ac:dyDescent="0.2">
      <c r="A12" s="3"/>
      <c r="B12" s="3"/>
    </row>
    <row r="13" spans="1:2" x14ac:dyDescent="0.2">
      <c r="A13" s="130" t="s">
        <v>5</v>
      </c>
      <c r="B13" s="131"/>
    </row>
    <row r="14" spans="1:2" x14ac:dyDescent="0.2">
      <c r="A14" s="132" t="s">
        <v>6</v>
      </c>
      <c r="B14" s="131"/>
    </row>
    <row r="15" spans="1:2" x14ac:dyDescent="0.2">
      <c r="A15" s="3"/>
      <c r="B15" s="3"/>
    </row>
    <row r="16" spans="1:2" x14ac:dyDescent="0.2">
      <c r="A16" s="130" t="s">
        <v>7</v>
      </c>
      <c r="B16" s="131"/>
    </row>
    <row r="17" spans="1:2" x14ac:dyDescent="0.2">
      <c r="A17" s="132" t="s">
        <v>8</v>
      </c>
      <c r="B17" s="131"/>
    </row>
    <row r="18" spans="1:2" x14ac:dyDescent="0.2">
      <c r="A18" s="3"/>
      <c r="B18" s="3"/>
    </row>
    <row r="19" spans="1:2" x14ac:dyDescent="0.2">
      <c r="A19" s="130" t="s">
        <v>9</v>
      </c>
      <c r="B19" s="131"/>
    </row>
    <row r="20" spans="1:2" x14ac:dyDescent="0.2">
      <c r="A20" s="132" t="s">
        <v>10</v>
      </c>
      <c r="B20" s="131"/>
    </row>
    <row r="21" spans="1:2" x14ac:dyDescent="0.2">
      <c r="A21" s="3"/>
      <c r="B21" s="3"/>
    </row>
    <row r="22" spans="1:2" x14ac:dyDescent="0.2">
      <c r="A22" s="130" t="s">
        <v>11</v>
      </c>
      <c r="B22" s="131"/>
    </row>
    <row r="23" spans="1:2" x14ac:dyDescent="0.2">
      <c r="A23" s="132" t="s">
        <v>12</v>
      </c>
      <c r="B23" s="131"/>
    </row>
    <row r="24" spans="1:2" x14ac:dyDescent="0.2">
      <c r="A24" s="3"/>
      <c r="B24" s="3"/>
    </row>
    <row r="25" spans="1:2" x14ac:dyDescent="0.2">
      <c r="A25" s="130" t="s">
        <v>13</v>
      </c>
      <c r="B25" s="131"/>
    </row>
    <row r="26" spans="1:2" x14ac:dyDescent="0.2">
      <c r="A26" s="132" t="s">
        <v>14</v>
      </c>
      <c r="B26" s="131"/>
    </row>
    <row r="27" spans="1:2" x14ac:dyDescent="0.2">
      <c r="A27" s="3"/>
      <c r="B27" s="3"/>
    </row>
    <row r="28" spans="1:2" x14ac:dyDescent="0.2">
      <c r="A28" s="130" t="s">
        <v>15</v>
      </c>
      <c r="B28" s="131"/>
    </row>
    <row r="29" spans="1:2" x14ac:dyDescent="0.2">
      <c r="A29" s="132" t="s">
        <v>16</v>
      </c>
      <c r="B29" s="131"/>
    </row>
    <row r="30" spans="1:2" x14ac:dyDescent="0.2">
      <c r="A30" s="3"/>
      <c r="B30" s="3"/>
    </row>
    <row r="31" spans="1:2" x14ac:dyDescent="0.2">
      <c r="A31" s="133" t="s">
        <v>17</v>
      </c>
      <c r="B31" s="131"/>
    </row>
    <row r="32" spans="1:2" x14ac:dyDescent="0.2">
      <c r="A32" s="132" t="s">
        <v>18</v>
      </c>
      <c r="B32" s="131"/>
    </row>
  </sheetData>
  <sheetProtection algorithmName="SHA-512" hashValue="vVLTBNEwcTuwfbkrH/WWH+OvKvt37FO8JjRWYs1iiwCVDCH4EexfUcH03H1hkE1puv7/dB2tBBo9cRiJc3JD0A==" saltValue="vpo+q9AOTI0QbFQtC2omVg==" spinCount="100000" sheet="1" objects="1" scenarios="1"/>
  <mergeCells count="18">
    <mergeCell ref="A32:B32"/>
    <mergeCell ref="A17:B17"/>
    <mergeCell ref="A19:B19"/>
    <mergeCell ref="A20:B20"/>
    <mergeCell ref="A22:B22"/>
    <mergeCell ref="A23:B23"/>
    <mergeCell ref="A25:B25"/>
    <mergeCell ref="A26:B26"/>
    <mergeCell ref="A14:B14"/>
    <mergeCell ref="A16:B16"/>
    <mergeCell ref="A28:B28"/>
    <mergeCell ref="A29:B29"/>
    <mergeCell ref="A31:B31"/>
    <mergeCell ref="A7:B7"/>
    <mergeCell ref="A8:B8"/>
    <mergeCell ref="A10:B10"/>
    <mergeCell ref="A11:B11"/>
    <mergeCell ref="A13: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I47"/>
  <sheetViews>
    <sheetView workbookViewId="0"/>
  </sheetViews>
  <sheetFormatPr defaultColWidth="12.5703125" defaultRowHeight="15.75" customHeight="1" x14ac:dyDescent="0.2"/>
  <cols>
    <col min="1" max="1" width="30.85546875" customWidth="1"/>
    <col min="3" max="3" width="17.42578125" customWidth="1"/>
  </cols>
  <sheetData>
    <row r="1" spans="1:9" x14ac:dyDescent="0.2">
      <c r="A1" s="2" t="str">
        <f>'READ HERE FIRST'!A5</f>
        <v>MILWAUKEE FILM</v>
      </c>
      <c r="B1" s="134" t="s">
        <v>19</v>
      </c>
      <c r="C1" s="131"/>
      <c r="D1" s="4"/>
      <c r="E1" s="5"/>
    </row>
    <row r="2" spans="1:9" x14ac:dyDescent="0.2">
      <c r="A2" s="6" t="s">
        <v>20</v>
      </c>
      <c r="B2" s="6" t="s">
        <v>21</v>
      </c>
      <c r="C2" s="7">
        <v>0</v>
      </c>
      <c r="D2" s="7" t="s">
        <v>22</v>
      </c>
      <c r="E2" s="8" t="s">
        <v>23</v>
      </c>
    </row>
    <row r="3" spans="1:9" x14ac:dyDescent="0.2">
      <c r="A3" s="9"/>
      <c r="B3" s="9"/>
      <c r="C3" s="9"/>
      <c r="D3" s="9"/>
      <c r="E3" s="9"/>
    </row>
    <row r="4" spans="1:9" x14ac:dyDescent="0.2">
      <c r="A4" s="10" t="s">
        <v>24</v>
      </c>
      <c r="B4" s="11">
        <v>6.4000000000000001E-2</v>
      </c>
      <c r="C4" s="12">
        <v>0</v>
      </c>
      <c r="D4" s="11" t="e">
        <f t="shared" ref="D4:D10" si="0">C4/$C$2</f>
        <v>#DIV/0!</v>
      </c>
      <c r="E4" s="13" t="e">
        <f t="shared" ref="E4:E10" si="1">D4-B4</f>
        <v>#DIV/0!</v>
      </c>
      <c r="G4" s="14"/>
    </row>
    <row r="5" spans="1:9" x14ac:dyDescent="0.2">
      <c r="A5" s="10" t="s">
        <v>25</v>
      </c>
      <c r="B5" s="11">
        <v>0.13700000000000001</v>
      </c>
      <c r="C5" s="12">
        <v>0</v>
      </c>
      <c r="D5" s="11" t="e">
        <f t="shared" si="0"/>
        <v>#DIV/0!</v>
      </c>
      <c r="E5" s="13" t="e">
        <f t="shared" si="1"/>
        <v>#DIV/0!</v>
      </c>
      <c r="G5" s="14"/>
    </row>
    <row r="6" spans="1:9" x14ac:dyDescent="0.2">
      <c r="A6" s="10" t="s">
        <v>26</v>
      </c>
      <c r="B6" s="11">
        <v>1.2999999999999999E-2</v>
      </c>
      <c r="C6" s="12">
        <v>0</v>
      </c>
      <c r="D6" s="11" t="e">
        <f t="shared" si="0"/>
        <v>#DIV/0!</v>
      </c>
      <c r="E6" s="13" t="e">
        <f t="shared" si="1"/>
        <v>#DIV/0!</v>
      </c>
      <c r="G6" s="14"/>
    </row>
    <row r="7" spans="1:9" x14ac:dyDescent="0.2">
      <c r="A7" s="10" t="s">
        <v>27</v>
      </c>
      <c r="B7" s="11">
        <v>0.185</v>
      </c>
      <c r="C7" s="12">
        <v>0</v>
      </c>
      <c r="D7" s="11" t="e">
        <f t="shared" si="0"/>
        <v>#DIV/0!</v>
      </c>
      <c r="E7" s="13" t="e">
        <f t="shared" si="1"/>
        <v>#DIV/0!</v>
      </c>
      <c r="G7" s="14"/>
    </row>
    <row r="8" spans="1:9" x14ac:dyDescent="0.2">
      <c r="A8" s="10" t="s">
        <v>28</v>
      </c>
      <c r="B8" s="11">
        <v>2.5000000000000001E-2</v>
      </c>
      <c r="C8" s="12">
        <v>0</v>
      </c>
      <c r="D8" s="11" t="e">
        <f t="shared" si="0"/>
        <v>#DIV/0!</v>
      </c>
      <c r="E8" s="13" t="e">
        <f t="shared" si="1"/>
        <v>#DIV/0!</v>
      </c>
      <c r="G8" s="14"/>
    </row>
    <row r="9" spans="1:9" x14ac:dyDescent="0.2">
      <c r="A9" s="10" t="s">
        <v>29</v>
      </c>
      <c r="B9" s="11">
        <v>1.2999999999999999E-2</v>
      </c>
      <c r="C9" s="12">
        <v>0</v>
      </c>
      <c r="D9" s="11" t="e">
        <f t="shared" si="0"/>
        <v>#DIV/0!</v>
      </c>
      <c r="E9" s="13" t="e">
        <f t="shared" si="1"/>
        <v>#DIV/0!</v>
      </c>
      <c r="G9" s="14"/>
    </row>
    <row r="10" spans="1:9" x14ac:dyDescent="0.2">
      <c r="A10" s="15" t="s">
        <v>30</v>
      </c>
      <c r="B10" s="16">
        <v>0.60099999999999998</v>
      </c>
      <c r="C10" s="12">
        <v>0</v>
      </c>
      <c r="D10" s="11" t="e">
        <f t="shared" si="0"/>
        <v>#DIV/0!</v>
      </c>
      <c r="E10" s="13" t="e">
        <f t="shared" si="1"/>
        <v>#DIV/0!</v>
      </c>
      <c r="G10" s="14"/>
    </row>
    <row r="11" spans="1:9" ht="15.75" customHeight="1" x14ac:dyDescent="0.25">
      <c r="A11" s="9"/>
      <c r="B11" s="9"/>
      <c r="C11" s="9"/>
      <c r="D11" s="9"/>
      <c r="E11" s="17"/>
      <c r="G11" s="14"/>
      <c r="H11" s="18"/>
      <c r="I11" s="18"/>
    </row>
    <row r="12" spans="1:9" ht="15.75" customHeight="1" x14ac:dyDescent="0.25">
      <c r="A12" s="10" t="s">
        <v>31</v>
      </c>
      <c r="B12" s="11">
        <v>0.50800000000000001</v>
      </c>
      <c r="C12" s="12">
        <v>0</v>
      </c>
      <c r="D12" s="11" t="e">
        <f t="shared" ref="D12:D13" si="2">C12/$C$2</f>
        <v>#DIV/0!</v>
      </c>
      <c r="E12" s="13" t="e">
        <f t="shared" ref="E12:E13" si="3">D12-B12</f>
        <v>#DIV/0!</v>
      </c>
      <c r="G12" s="14"/>
      <c r="H12" s="18"/>
      <c r="I12" s="18"/>
    </row>
    <row r="13" spans="1:9" ht="15.75" customHeight="1" x14ac:dyDescent="0.25">
      <c r="A13" s="10" t="s">
        <v>32</v>
      </c>
      <c r="B13" s="11">
        <f>1-B12</f>
        <v>0.49199999999999999</v>
      </c>
      <c r="C13" s="12">
        <v>0</v>
      </c>
      <c r="D13" s="11" t="e">
        <f t="shared" si="2"/>
        <v>#DIV/0!</v>
      </c>
      <c r="E13" s="13" t="e">
        <f t="shared" si="3"/>
        <v>#DIV/0!</v>
      </c>
      <c r="G13" s="14"/>
      <c r="H13" s="18"/>
      <c r="I13" s="18"/>
    </row>
    <row r="14" spans="1:9" ht="15.75" customHeight="1" x14ac:dyDescent="0.25">
      <c r="A14" s="9"/>
      <c r="B14" s="9"/>
      <c r="C14" s="9"/>
      <c r="D14" s="9"/>
      <c r="E14" s="17"/>
      <c r="G14" s="14"/>
      <c r="H14" s="18"/>
      <c r="I14" s="18"/>
    </row>
    <row r="15" spans="1:9" ht="15.75" customHeight="1" x14ac:dyDescent="0.25">
      <c r="A15" s="10" t="s">
        <v>33</v>
      </c>
      <c r="B15" s="11">
        <v>5.6000000000000001E-2</v>
      </c>
      <c r="C15" s="12">
        <v>0</v>
      </c>
      <c r="D15" s="11" t="e">
        <f>C15/$C$2</f>
        <v>#DIV/0!</v>
      </c>
      <c r="E15" s="13" t="e">
        <f>D15-B15</f>
        <v>#DIV/0!</v>
      </c>
      <c r="G15" s="14"/>
      <c r="H15" s="18"/>
      <c r="I15" s="18"/>
    </row>
    <row r="16" spans="1:9" ht="15.75" customHeight="1" x14ac:dyDescent="0.25">
      <c r="A16" s="9"/>
      <c r="B16" s="9"/>
      <c r="C16" s="9"/>
      <c r="D16" s="9"/>
      <c r="E16" s="9"/>
      <c r="F16" s="19"/>
      <c r="G16" s="20"/>
      <c r="H16" s="18"/>
      <c r="I16" s="18"/>
    </row>
    <row r="17" spans="1:9" ht="15.75" customHeight="1" x14ac:dyDescent="0.25">
      <c r="A17" s="10" t="s">
        <v>34</v>
      </c>
      <c r="B17" s="11">
        <v>8.5999999999999993E-2</v>
      </c>
      <c r="C17" s="12">
        <v>0</v>
      </c>
      <c r="D17" s="11" t="e">
        <f>C17/$C$2</f>
        <v>#DIV/0!</v>
      </c>
      <c r="E17" s="13" t="e">
        <f>D17-B17</f>
        <v>#DIV/0!</v>
      </c>
      <c r="F17" s="19"/>
      <c r="G17" s="20"/>
      <c r="H17" s="18"/>
      <c r="I17" s="18"/>
    </row>
    <row r="18" spans="1:9" x14ac:dyDescent="0.2">
      <c r="A18" s="9"/>
      <c r="B18" s="9"/>
      <c r="C18" s="9"/>
      <c r="D18" s="9"/>
      <c r="E18" s="9"/>
      <c r="G18" s="14"/>
    </row>
    <row r="19" spans="1:9" ht="15.75" customHeight="1" x14ac:dyDescent="0.25">
      <c r="A19" s="10" t="s">
        <v>35</v>
      </c>
      <c r="B19" s="11">
        <v>4.0000000000000001E-3</v>
      </c>
      <c r="C19" s="12">
        <v>0</v>
      </c>
      <c r="D19" s="11" t="e">
        <f>C19/$C$2</f>
        <v>#DIV/0!</v>
      </c>
      <c r="E19" s="13" t="e">
        <f>D19-B19</f>
        <v>#DIV/0!</v>
      </c>
      <c r="F19" s="19"/>
      <c r="G19" s="20"/>
      <c r="H19" s="18"/>
      <c r="I19" s="18"/>
    </row>
    <row r="20" spans="1:9" ht="15.75" customHeight="1" x14ac:dyDescent="0.25">
      <c r="A20" s="9"/>
      <c r="B20" s="9"/>
      <c r="C20" s="9"/>
      <c r="D20" s="9"/>
      <c r="E20" s="9"/>
      <c r="F20" s="19"/>
      <c r="G20" s="20"/>
      <c r="H20" s="18"/>
      <c r="I20" s="18"/>
    </row>
    <row r="21" spans="1:9" ht="15.75" customHeight="1" x14ac:dyDescent="0.25">
      <c r="A21" s="2"/>
      <c r="B21" s="134"/>
      <c r="C21" s="131"/>
      <c r="D21" s="4"/>
      <c r="E21" s="5"/>
      <c r="F21" s="19"/>
      <c r="G21" s="21"/>
      <c r="H21" s="18"/>
      <c r="I21" s="18"/>
    </row>
    <row r="22" spans="1:9" ht="39" x14ac:dyDescent="0.25">
      <c r="A22" s="6" t="s">
        <v>36</v>
      </c>
      <c r="B22" s="6" t="s">
        <v>21</v>
      </c>
      <c r="C22" s="7">
        <v>0</v>
      </c>
      <c r="D22" s="7" t="s">
        <v>22</v>
      </c>
      <c r="E22" s="8" t="s">
        <v>23</v>
      </c>
      <c r="F22" s="19"/>
      <c r="G22" s="21"/>
      <c r="H22" s="18"/>
      <c r="I22" s="18"/>
    </row>
    <row r="23" spans="1:9" ht="12.75" x14ac:dyDescent="0.2">
      <c r="A23" s="9"/>
      <c r="B23" s="9"/>
      <c r="C23" s="9"/>
      <c r="D23" s="9"/>
      <c r="E23" s="9"/>
    </row>
    <row r="24" spans="1:9" ht="12.75" x14ac:dyDescent="0.2">
      <c r="A24" s="10" t="s">
        <v>24</v>
      </c>
      <c r="B24" s="11">
        <v>6.4000000000000001E-2</v>
      </c>
      <c r="C24" s="12">
        <v>0</v>
      </c>
      <c r="D24" s="11" t="e">
        <f t="shared" ref="D24:D30" si="4">C24/$C$22</f>
        <v>#DIV/0!</v>
      </c>
      <c r="E24" s="13" t="e">
        <f t="shared" ref="E24:E30" si="5">D24-B24</f>
        <v>#DIV/0!</v>
      </c>
      <c r="G24" s="14"/>
    </row>
    <row r="25" spans="1:9" ht="12.75" x14ac:dyDescent="0.2">
      <c r="A25" s="10" t="s">
        <v>25</v>
      </c>
      <c r="B25" s="11">
        <v>0.13700000000000001</v>
      </c>
      <c r="C25" s="12">
        <v>0</v>
      </c>
      <c r="D25" s="11" t="e">
        <f t="shared" si="4"/>
        <v>#DIV/0!</v>
      </c>
      <c r="E25" s="13" t="e">
        <f t="shared" si="5"/>
        <v>#DIV/0!</v>
      </c>
      <c r="G25" s="14"/>
    </row>
    <row r="26" spans="1:9" ht="12.75" x14ac:dyDescent="0.2">
      <c r="A26" s="10" t="s">
        <v>26</v>
      </c>
      <c r="B26" s="11">
        <v>1.2999999999999999E-2</v>
      </c>
      <c r="C26" s="12">
        <v>0</v>
      </c>
      <c r="D26" s="11" t="e">
        <f t="shared" si="4"/>
        <v>#DIV/0!</v>
      </c>
      <c r="E26" s="13" t="e">
        <f t="shared" si="5"/>
        <v>#DIV/0!</v>
      </c>
      <c r="G26" s="14"/>
    </row>
    <row r="27" spans="1:9" ht="12.75" x14ac:dyDescent="0.2">
      <c r="A27" s="10" t="s">
        <v>27</v>
      </c>
      <c r="B27" s="11">
        <v>0.185</v>
      </c>
      <c r="C27" s="12">
        <v>0</v>
      </c>
      <c r="D27" s="11" t="e">
        <f t="shared" si="4"/>
        <v>#DIV/0!</v>
      </c>
      <c r="E27" s="13" t="e">
        <f t="shared" si="5"/>
        <v>#DIV/0!</v>
      </c>
      <c r="G27" s="14"/>
    </row>
    <row r="28" spans="1:9" ht="12.75" x14ac:dyDescent="0.2">
      <c r="A28" s="10" t="s">
        <v>28</v>
      </c>
      <c r="B28" s="11">
        <v>2.5000000000000001E-2</v>
      </c>
      <c r="C28" s="12">
        <v>0</v>
      </c>
      <c r="D28" s="11" t="e">
        <f t="shared" si="4"/>
        <v>#DIV/0!</v>
      </c>
      <c r="E28" s="13" t="e">
        <f t="shared" si="5"/>
        <v>#DIV/0!</v>
      </c>
      <c r="G28" s="14"/>
    </row>
    <row r="29" spans="1:9" ht="12.75" x14ac:dyDescent="0.2">
      <c r="A29" s="10" t="s">
        <v>29</v>
      </c>
      <c r="B29" s="11">
        <v>1.2999999999999999E-2</v>
      </c>
      <c r="C29" s="12">
        <v>0</v>
      </c>
      <c r="D29" s="11" t="e">
        <f t="shared" si="4"/>
        <v>#DIV/0!</v>
      </c>
      <c r="E29" s="13" t="e">
        <f t="shared" si="5"/>
        <v>#DIV/0!</v>
      </c>
      <c r="G29" s="14"/>
    </row>
    <row r="30" spans="1:9" ht="12.75" x14ac:dyDescent="0.2">
      <c r="A30" s="15" t="s">
        <v>30</v>
      </c>
      <c r="B30" s="16">
        <v>0.60099999999999998</v>
      </c>
      <c r="C30" s="22">
        <v>0</v>
      </c>
      <c r="D30" s="11" t="e">
        <f t="shared" si="4"/>
        <v>#DIV/0!</v>
      </c>
      <c r="E30" s="13" t="e">
        <f t="shared" si="5"/>
        <v>#DIV/0!</v>
      </c>
      <c r="G30" s="14"/>
    </row>
    <row r="31" spans="1:9" ht="12.75" x14ac:dyDescent="0.2">
      <c r="A31" s="9"/>
      <c r="B31" s="9"/>
      <c r="C31" s="9"/>
      <c r="D31" s="9"/>
      <c r="E31" s="9"/>
      <c r="G31" s="14"/>
    </row>
    <row r="32" spans="1:9" ht="12.75" x14ac:dyDescent="0.2">
      <c r="A32" s="10" t="s">
        <v>31</v>
      </c>
      <c r="B32" s="11">
        <v>0.505</v>
      </c>
      <c r="C32" s="12">
        <v>0</v>
      </c>
      <c r="D32" s="11" t="e">
        <f t="shared" ref="D32:D33" si="6">C32/$C$22</f>
        <v>#DIV/0!</v>
      </c>
      <c r="E32" s="13" t="e">
        <f t="shared" ref="E32:E33" si="7">D32-B32</f>
        <v>#DIV/0!</v>
      </c>
      <c r="G32" s="14"/>
    </row>
    <row r="33" spans="1:8" ht="12.75" x14ac:dyDescent="0.2">
      <c r="A33" s="10" t="s">
        <v>32</v>
      </c>
      <c r="B33" s="11">
        <f>1-B32</f>
        <v>0.495</v>
      </c>
      <c r="C33" s="12">
        <v>0</v>
      </c>
      <c r="D33" s="11" t="e">
        <f t="shared" si="6"/>
        <v>#DIV/0!</v>
      </c>
      <c r="E33" s="13" t="e">
        <f t="shared" si="7"/>
        <v>#DIV/0!</v>
      </c>
      <c r="G33" s="14"/>
    </row>
    <row r="34" spans="1:8" ht="12.75" x14ac:dyDescent="0.2">
      <c r="A34" s="9"/>
      <c r="B34" s="9"/>
      <c r="C34" s="9"/>
      <c r="D34" s="9"/>
      <c r="E34" s="9"/>
    </row>
    <row r="35" spans="1:8" ht="12.75" x14ac:dyDescent="0.2">
      <c r="A35" s="10" t="s">
        <v>33</v>
      </c>
      <c r="B35" s="11">
        <v>6.2E-2</v>
      </c>
      <c r="C35" s="12">
        <v>0</v>
      </c>
      <c r="D35" s="11" t="e">
        <f>C35/$C$22</f>
        <v>#DIV/0!</v>
      </c>
      <c r="E35" s="13" t="e">
        <f>D35-B35</f>
        <v>#DIV/0!</v>
      </c>
    </row>
    <row r="36" spans="1:8" ht="12.75" x14ac:dyDescent="0.2">
      <c r="A36" s="9"/>
      <c r="B36" s="9"/>
      <c r="C36" s="9"/>
      <c r="D36" s="9"/>
      <c r="E36" s="9"/>
    </row>
    <row r="37" spans="1:8" ht="12.75" x14ac:dyDescent="0.2">
      <c r="A37" s="10" t="s">
        <v>34</v>
      </c>
      <c r="B37" s="11">
        <v>8.8999999999999996E-2</v>
      </c>
      <c r="C37" s="12">
        <v>0</v>
      </c>
      <c r="D37" s="11" t="e">
        <f>C37/$C$22</f>
        <v>#DIV/0!</v>
      </c>
      <c r="E37" s="13" t="e">
        <f>D37-B37</f>
        <v>#DIV/0!</v>
      </c>
    </row>
    <row r="38" spans="1:8" ht="12.75" x14ac:dyDescent="0.2">
      <c r="A38" s="9"/>
      <c r="B38" s="9"/>
      <c r="C38" s="9"/>
      <c r="D38" s="9"/>
      <c r="E38" s="9"/>
    </row>
    <row r="39" spans="1:8" ht="12.75" x14ac:dyDescent="0.2">
      <c r="A39" s="10" t="s">
        <v>35</v>
      </c>
      <c r="B39" s="11">
        <v>5.5E-2</v>
      </c>
      <c r="C39" s="12">
        <v>0</v>
      </c>
      <c r="D39" s="11" t="e">
        <f>C39/$C$22</f>
        <v>#DIV/0!</v>
      </c>
      <c r="E39" s="13" t="e">
        <f>D39-B39</f>
        <v>#DIV/0!</v>
      </c>
    </row>
    <row r="42" spans="1:8" x14ac:dyDescent="0.25">
      <c r="A42" s="19" t="s">
        <v>37</v>
      </c>
      <c r="B42" s="135" t="s">
        <v>38</v>
      </c>
      <c r="C42" s="136"/>
      <c r="D42" s="136"/>
      <c r="E42" s="136"/>
      <c r="F42" s="136"/>
      <c r="G42" s="136"/>
      <c r="H42" s="136"/>
    </row>
    <row r="43" spans="1:8" x14ac:dyDescent="0.25">
      <c r="A43" s="19" t="s">
        <v>39</v>
      </c>
      <c r="B43" s="24" t="s">
        <v>40</v>
      </c>
      <c r="C43" s="23"/>
      <c r="D43" s="23"/>
      <c r="E43" s="23"/>
      <c r="F43" s="23"/>
      <c r="G43" s="23"/>
      <c r="H43" s="23"/>
    </row>
    <row r="44" spans="1:8" x14ac:dyDescent="0.25">
      <c r="A44" s="19" t="s">
        <v>41</v>
      </c>
      <c r="B44" s="137" t="s">
        <v>42</v>
      </c>
      <c r="C44" s="136"/>
      <c r="D44" s="136"/>
      <c r="E44" s="136"/>
      <c r="F44" s="136"/>
      <c r="G44" s="136"/>
      <c r="H44" s="136"/>
    </row>
    <row r="47" spans="1:8" ht="12.75" x14ac:dyDescent="0.2">
      <c r="A47" s="138" t="s">
        <v>43</v>
      </c>
      <c r="B47" s="131"/>
      <c r="C47" s="25"/>
      <c r="D47" s="25"/>
      <c r="E47" s="26"/>
    </row>
  </sheetData>
  <sheetProtection algorithmName="SHA-512" hashValue="QbTcELJPzD9bR8KhmdoRvUBdoQthEOJ5h3uaIHhcPpwt0y8LbcfWm94urAEYE4GSy/mtSrrkNwZSpmaeU7fFGQ==" saltValue="ClR3SzRVPYFBrT2x9bPFKQ==" spinCount="100000" sheet="1" objects="1" scenarios="1"/>
  <mergeCells count="5">
    <mergeCell ref="B1:C1"/>
    <mergeCell ref="B21:C21"/>
    <mergeCell ref="B42:H42"/>
    <mergeCell ref="B44:H44"/>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Z999"/>
  <sheetViews>
    <sheetView workbookViewId="0">
      <selection activeCell="F7" sqref="F7"/>
    </sheetView>
  </sheetViews>
  <sheetFormatPr defaultColWidth="12.5703125" defaultRowHeight="12.75" x14ac:dyDescent="0.2"/>
  <cols>
    <col min="1" max="1" width="7.42578125" customWidth="1"/>
    <col min="3" max="3" width="37" customWidth="1"/>
  </cols>
  <sheetData>
    <row r="1" spans="1:26" x14ac:dyDescent="0.2">
      <c r="A1" s="139" t="str">
        <f>'READ HERE FIRST'!A5</f>
        <v>MILWAUKEE FILM</v>
      </c>
      <c r="B1" s="131"/>
      <c r="C1" s="2">
        <f>'READ HERE FIRST'!B5</f>
        <v>2020</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2">
        <v>0</v>
      </c>
      <c r="F2" s="31"/>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31"/>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256572</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2267826</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2524398</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2524398</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64</v>
      </c>
      <c r="D10" s="9"/>
      <c r="E10" s="9"/>
      <c r="F10" s="32">
        <v>500595</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t="s">
        <v>65</v>
      </c>
      <c r="D11" s="41"/>
      <c r="E11" s="41"/>
      <c r="F11" s="33">
        <v>239658</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t="s">
        <v>66</v>
      </c>
      <c r="D12" s="41"/>
      <c r="E12" s="41"/>
      <c r="F12" s="33">
        <v>135000</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t="s">
        <v>67</v>
      </c>
      <c r="D13" s="41"/>
      <c r="E13" s="41"/>
      <c r="F13" s="33">
        <v>134520</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t="s">
        <v>68</v>
      </c>
      <c r="D14" s="41"/>
      <c r="E14" s="41"/>
      <c r="F14" s="33">
        <v>4228</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69</v>
      </c>
      <c r="D16" s="37"/>
      <c r="E16" s="37"/>
      <c r="F16" s="37">
        <f>SUM(F10:F15)</f>
        <v>1014001</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70</v>
      </c>
      <c r="B17" s="36">
        <v>3</v>
      </c>
      <c r="C17" s="43" t="s">
        <v>71</v>
      </c>
      <c r="D17" s="43"/>
      <c r="E17" s="43"/>
      <c r="F17" s="33">
        <v>7545</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72</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73</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74</v>
      </c>
      <c r="E20" s="46" t="s">
        <v>75</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76</v>
      </c>
      <c r="C21" s="30" t="s">
        <v>77</v>
      </c>
      <c r="D21" s="33">
        <v>6292</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78</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79</v>
      </c>
      <c r="D23" s="48">
        <f t="shared" ref="D23:E23" si="0">D21-D22</f>
        <v>6292</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80</v>
      </c>
      <c r="D24" s="37"/>
      <c r="E24" s="37"/>
      <c r="F24" s="37">
        <f>SUM(D23:E23)</f>
        <v>6292</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81</v>
      </c>
      <c r="E25" s="46" t="s">
        <v>82</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83</v>
      </c>
      <c r="C26" s="50" t="s">
        <v>84</v>
      </c>
      <c r="D26" s="33">
        <v>2438632</v>
      </c>
      <c r="E26" s="33">
        <v>350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85</v>
      </c>
      <c r="D27" s="33">
        <v>2438245</v>
      </c>
      <c r="E27" s="33">
        <v>1316</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86</v>
      </c>
      <c r="D28" s="48">
        <f t="shared" ref="D28:E28" si="1">D26-D27</f>
        <v>387</v>
      </c>
      <c r="E28" s="48">
        <f t="shared" si="1"/>
        <v>-966</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87</v>
      </c>
      <c r="D29" s="37"/>
      <c r="E29" s="37"/>
      <c r="F29" s="37">
        <f>SUM(D28:E28)</f>
        <v>-579</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88</v>
      </c>
      <c r="C30" s="34" t="s">
        <v>89</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90</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91</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92</v>
      </c>
      <c r="C33" s="34" t="s">
        <v>93</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94</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95</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96</v>
      </c>
      <c r="C36" s="34" t="s">
        <v>97</v>
      </c>
      <c r="D36" s="54"/>
      <c r="E36" s="32">
        <v>93113</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98</v>
      </c>
      <c r="D37" s="55"/>
      <c r="E37" s="32">
        <v>33520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99</v>
      </c>
      <c r="D38" s="51"/>
      <c r="E38" s="52"/>
      <c r="F38" s="37">
        <v>59593</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100</v>
      </c>
      <c r="C39" s="45" t="s">
        <v>101</v>
      </c>
      <c r="D39" s="47"/>
      <c r="E39" s="32">
        <v>6856</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t="s">
        <v>102</v>
      </c>
      <c r="D40" s="47"/>
      <c r="E40" s="32">
        <v>-130359</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t="s">
        <v>103</v>
      </c>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69</v>
      </c>
      <c r="D43" s="52"/>
      <c r="E43" s="52"/>
      <c r="F43" s="37">
        <f>SUM(E39:E42)</f>
        <v>-123503</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104</v>
      </c>
      <c r="D44" s="60"/>
      <c r="E44" s="60"/>
      <c r="F44" s="61">
        <f>SUM(F16:F43)+F9</f>
        <v>3487747</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02uhc/RFdawQwa3eqlPiuNIyXSgD+zbjiJQVM1f8ePlZiMm2qjzwuZIJsFsVcqFkDPSWRMAhUBtyHnNGDr+0VQ==" saltValue="9HeFGwfQUA5ERPmU5yYwYw==" spinCount="100000" sheet="1" objects="1" scenarios="1"/>
  <mergeCells count="4">
    <mergeCell ref="A1:B1"/>
    <mergeCell ref="A2:A8"/>
    <mergeCell ref="A10:A15"/>
    <mergeCell ref="A17:A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Z1000"/>
  <sheetViews>
    <sheetView workbookViewId="0">
      <selection activeCell="B22" sqref="B22"/>
    </sheetView>
  </sheetViews>
  <sheetFormatPr defaultColWidth="12.5703125" defaultRowHeight="12.75" x14ac:dyDescent="0.2"/>
  <cols>
    <col min="1" max="1" width="15.140625" customWidth="1"/>
    <col min="2" max="2" width="37" customWidth="1"/>
  </cols>
  <sheetData>
    <row r="1" spans="1:26" ht="25.5" x14ac:dyDescent="0.2">
      <c r="A1" s="66" t="str">
        <f>'READ HERE FIRST'!A5</f>
        <v>MILWAUKEE FILM</v>
      </c>
      <c r="B1" s="2">
        <f>'READ HERE FIRST'!B5</f>
        <v>2020</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105</v>
      </c>
      <c r="D2" s="27" t="s">
        <v>106</v>
      </c>
      <c r="E2" s="27" t="s">
        <v>107</v>
      </c>
      <c r="F2" s="27" t="s">
        <v>108</v>
      </c>
      <c r="G2" s="28"/>
      <c r="H2" s="28"/>
      <c r="I2" s="28"/>
      <c r="J2" s="28"/>
      <c r="K2" s="28"/>
      <c r="L2" s="28"/>
      <c r="M2" s="28"/>
      <c r="N2" s="28"/>
      <c r="O2" s="28"/>
      <c r="P2" s="28"/>
      <c r="Q2" s="28"/>
      <c r="R2" s="28"/>
      <c r="S2" s="28"/>
      <c r="T2" s="28"/>
      <c r="U2" s="28"/>
      <c r="V2" s="28"/>
      <c r="W2" s="28"/>
      <c r="X2" s="28"/>
      <c r="Y2" s="28"/>
      <c r="Z2" s="28"/>
    </row>
    <row r="3" spans="1:26" ht="25.5" x14ac:dyDescent="0.2">
      <c r="A3" s="53">
        <v>1</v>
      </c>
      <c r="B3" s="34" t="s">
        <v>109</v>
      </c>
      <c r="C3" s="69">
        <v>31044</v>
      </c>
      <c r="D3" s="70">
        <v>31044</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110</v>
      </c>
      <c r="C4" s="69">
        <v>26000</v>
      </c>
      <c r="D4" s="70">
        <v>26000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111</v>
      </c>
      <c r="C5" s="69">
        <f t="shared" ref="C5:C6" si="0">SUM(D5:F5)</f>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112</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113</v>
      </c>
      <c r="C7" s="69">
        <v>475952</v>
      </c>
      <c r="D7" s="70">
        <v>92828</v>
      </c>
      <c r="E7" s="70">
        <v>221160</v>
      </c>
      <c r="F7" s="70">
        <v>161964</v>
      </c>
      <c r="G7" s="28"/>
      <c r="H7" s="28"/>
      <c r="I7" s="28"/>
      <c r="J7" s="28"/>
      <c r="K7" s="28"/>
      <c r="L7" s="28"/>
      <c r="M7" s="28"/>
      <c r="N7" s="28"/>
      <c r="O7" s="28"/>
      <c r="P7" s="28"/>
      <c r="Q7" s="28"/>
      <c r="R7" s="28"/>
      <c r="S7" s="28"/>
      <c r="T7" s="28"/>
      <c r="U7" s="28"/>
      <c r="V7" s="28"/>
      <c r="W7" s="28"/>
      <c r="X7" s="28"/>
      <c r="Y7" s="28"/>
      <c r="Z7" s="28"/>
    </row>
    <row r="8" spans="1:26" ht="51" x14ac:dyDescent="0.2">
      <c r="A8" s="53">
        <v>6</v>
      </c>
      <c r="B8" s="34" t="s">
        <v>114</v>
      </c>
      <c r="C8" s="69">
        <f>SUM(D8:F8)</f>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115</v>
      </c>
      <c r="C9" s="69">
        <v>1244075</v>
      </c>
      <c r="D9" s="70">
        <v>916838</v>
      </c>
      <c r="E9" s="70">
        <v>116754</v>
      </c>
      <c r="F9" s="70">
        <v>210483</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116</v>
      </c>
      <c r="C10" s="69">
        <v>24947</v>
      </c>
      <c r="D10" s="70">
        <v>0</v>
      </c>
      <c r="E10" s="70">
        <v>24947</v>
      </c>
      <c r="F10" s="70">
        <v>0</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117</v>
      </c>
      <c r="C11" s="69">
        <v>178475</v>
      </c>
      <c r="D11" s="70">
        <v>132142</v>
      </c>
      <c r="E11" s="70">
        <v>2909</v>
      </c>
      <c r="F11" s="70">
        <v>43424</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118</v>
      </c>
      <c r="C12" s="69">
        <v>101840</v>
      </c>
      <c r="D12" s="70">
        <v>73509</v>
      </c>
      <c r="E12" s="70">
        <v>10445</v>
      </c>
      <c r="F12" s="70">
        <v>17886</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119</v>
      </c>
      <c r="C13" s="69">
        <f t="shared" ref="C13:C15" si="1">SUM(D13:F13)</f>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120</v>
      </c>
      <c r="B14" s="30" t="s">
        <v>121</v>
      </c>
      <c r="C14" s="69">
        <f t="shared" si="1"/>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122</v>
      </c>
      <c r="C15" s="69">
        <f t="shared" si="1"/>
        <v>0</v>
      </c>
      <c r="D15" s="70">
        <v>0</v>
      </c>
      <c r="E15" s="70">
        <v>0</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123</v>
      </c>
      <c r="C16" s="69">
        <v>21966</v>
      </c>
      <c r="D16" s="70">
        <v>0</v>
      </c>
      <c r="E16" s="70">
        <v>21966</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124</v>
      </c>
      <c r="C17" s="69">
        <f t="shared" ref="C17:C19" si="2">SUM(D17:F17)</f>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125</v>
      </c>
      <c r="C18" s="69">
        <f t="shared" si="2"/>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126</v>
      </c>
      <c r="C19" s="69">
        <f t="shared" si="2"/>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127</v>
      </c>
      <c r="C20" s="69">
        <v>43725</v>
      </c>
      <c r="D20" s="70">
        <v>24273</v>
      </c>
      <c r="E20" s="70">
        <v>19452</v>
      </c>
      <c r="F20" s="70">
        <v>0</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128</v>
      </c>
      <c r="C21" s="69">
        <v>92246</v>
      </c>
      <c r="D21" s="70">
        <v>84903</v>
      </c>
      <c r="E21" s="70">
        <v>553</v>
      </c>
      <c r="F21" s="70">
        <v>6790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129</v>
      </c>
      <c r="C22" s="69">
        <v>59342</v>
      </c>
      <c r="D22" s="70">
        <v>31929</v>
      </c>
      <c r="E22" s="70">
        <v>22278</v>
      </c>
      <c r="F22" s="70">
        <v>5135</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130</v>
      </c>
      <c r="C23" s="69">
        <v>22114</v>
      </c>
      <c r="D23" s="70">
        <v>15480</v>
      </c>
      <c r="E23" s="70">
        <v>6634</v>
      </c>
      <c r="F23" s="70">
        <v>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73</v>
      </c>
      <c r="C24" s="69">
        <v>525948</v>
      </c>
      <c r="D24" s="70">
        <v>358929</v>
      </c>
      <c r="E24" s="70">
        <v>166979</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131</v>
      </c>
      <c r="C25" s="69">
        <f>SUM(D25:F25)</f>
        <v>0</v>
      </c>
      <c r="D25" s="70">
        <v>0</v>
      </c>
      <c r="E25" s="70">
        <v>0</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132</v>
      </c>
      <c r="C26" s="69">
        <v>62799</v>
      </c>
      <c r="D26" s="70">
        <v>56521</v>
      </c>
      <c r="E26" s="70">
        <v>1638</v>
      </c>
      <c r="F26" s="70">
        <v>4640</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133</v>
      </c>
      <c r="C27" s="69">
        <f>SUM(D27:F27)</f>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134</v>
      </c>
      <c r="C28" s="69">
        <v>11544</v>
      </c>
      <c r="D28" s="70">
        <v>1114</v>
      </c>
      <c r="E28" s="70">
        <v>9233</v>
      </c>
      <c r="F28" s="70">
        <v>1197</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135</v>
      </c>
      <c r="C29" s="69">
        <f t="shared" ref="C29:C30" si="3">SUM(D29:F29)</f>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136</v>
      </c>
      <c r="C30" s="69">
        <f t="shared" si="3"/>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137</v>
      </c>
      <c r="C31" s="69">
        <v>240615</v>
      </c>
      <c r="D31" s="70">
        <v>187267</v>
      </c>
      <c r="E31" s="70">
        <v>53348</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138</v>
      </c>
      <c r="C32" s="69">
        <v>36712</v>
      </c>
      <c r="D32" s="70">
        <v>33041</v>
      </c>
      <c r="E32" s="70">
        <v>3671</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139</v>
      </c>
      <c r="C33" s="69">
        <f>SUM(D33:F33)</f>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120</v>
      </c>
      <c r="B34" s="30" t="s">
        <v>140</v>
      </c>
      <c r="C34" s="69">
        <v>140423</v>
      </c>
      <c r="D34" s="70">
        <v>140423</v>
      </c>
      <c r="E34" s="70">
        <v>0</v>
      </c>
      <c r="F34" s="70">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71" t="s">
        <v>141</v>
      </c>
      <c r="C35" s="69">
        <v>86829</v>
      </c>
      <c r="D35" s="70">
        <v>86829</v>
      </c>
      <c r="E35" s="70">
        <v>0</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71" t="s">
        <v>142</v>
      </c>
      <c r="C36" s="69">
        <v>69489</v>
      </c>
      <c r="D36" s="70">
        <v>45238</v>
      </c>
      <c r="E36" s="70">
        <v>16545</v>
      </c>
      <c r="F36" s="70">
        <v>7706</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71" t="s">
        <v>143</v>
      </c>
      <c r="C37" s="69">
        <v>48094</v>
      </c>
      <c r="D37" s="70">
        <v>48094</v>
      </c>
      <c r="E37" s="70">
        <v>0</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144</v>
      </c>
      <c r="C38" s="69">
        <v>14430</v>
      </c>
      <c r="D38" s="70">
        <v>0</v>
      </c>
      <c r="E38" s="70">
        <v>14430</v>
      </c>
      <c r="F38" s="70">
        <v>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SUM(D39:F39)</f>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145</v>
      </c>
      <c r="C40" s="72">
        <f t="shared" ref="C40:F40" si="4">SUM(C3:C39)</f>
        <v>3558609</v>
      </c>
      <c r="D40" s="72">
        <f t="shared" si="4"/>
        <v>2386402</v>
      </c>
      <c r="E40" s="72">
        <f t="shared" si="4"/>
        <v>712942</v>
      </c>
      <c r="F40" s="72">
        <f t="shared" si="4"/>
        <v>459225</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3EeDlYpCCu/T/j+DZRfGLHoYZzu4Q6L/H52gnq6lbkqrIa/REM906t8ndhQn0iOhPmjzZeKLmCiCotGzRY/gFg==" saltValue="qZIEJstUboBZx+3chehw+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outlinePr summaryBelow="0" summaryRight="0"/>
  </sheetPr>
  <dimension ref="A1:Z998"/>
  <sheetViews>
    <sheetView workbookViewId="0">
      <selection activeCell="D29" sqref="D29"/>
    </sheetView>
  </sheetViews>
  <sheetFormatPr defaultColWidth="12.5703125" defaultRowHeight="12.75" x14ac:dyDescent="0.2"/>
  <cols>
    <col min="1" max="1" width="3.28515625" customWidth="1"/>
    <col min="3" max="3" width="37" customWidth="1"/>
  </cols>
  <sheetData>
    <row r="1" spans="1:26" ht="22.5" customHeight="1" x14ac:dyDescent="0.2">
      <c r="A1" s="139" t="str">
        <f>'READ HERE FIRST'!A5</f>
        <v>MILWAUKEE FILM</v>
      </c>
      <c r="B1" s="131"/>
      <c r="C1" s="2">
        <f>'READ HERE FIRST'!B5</f>
        <v>2020</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146</v>
      </c>
      <c r="B2" s="29">
        <v>1</v>
      </c>
      <c r="C2" s="30" t="s">
        <v>147</v>
      </c>
      <c r="D2" s="77"/>
      <c r="E2" s="78">
        <v>821642</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148</v>
      </c>
      <c r="D3" s="79"/>
      <c r="E3" s="78">
        <v>0</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149</v>
      </c>
      <c r="D4" s="77"/>
      <c r="E4" s="78">
        <v>3204870</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150</v>
      </c>
      <c r="D5" s="79"/>
      <c r="E5" s="78">
        <v>301009</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151</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152</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153</v>
      </c>
      <c r="D8" s="79"/>
      <c r="E8" s="78">
        <v>982220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154</v>
      </c>
      <c r="D9" s="79"/>
      <c r="E9" s="78">
        <v>22197</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155</v>
      </c>
      <c r="D10" s="77"/>
      <c r="E10" s="78">
        <v>17563</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156</v>
      </c>
      <c r="C11" s="30" t="s">
        <v>157</v>
      </c>
      <c r="D11" s="78">
        <v>2937250</v>
      </c>
      <c r="E11" s="78"/>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158</v>
      </c>
      <c r="C12" s="30" t="s">
        <v>159</v>
      </c>
      <c r="D12" s="78">
        <v>655873</v>
      </c>
      <c r="E12" s="76">
        <f>D11-D12</f>
        <v>2281377</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160</v>
      </c>
      <c r="D13" s="79"/>
      <c r="E13" s="78">
        <v>703112</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161</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162</v>
      </c>
      <c r="D15" s="79"/>
      <c r="E15" s="78">
        <v>1172652</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163</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164</v>
      </c>
      <c r="D17" s="79"/>
      <c r="E17" s="78">
        <v>12321</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165</v>
      </c>
      <c r="D18" s="7"/>
      <c r="E18" s="80">
        <f>SUM(E2:E17)</f>
        <v>9518963</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166</v>
      </c>
      <c r="B19" s="81">
        <v>17</v>
      </c>
      <c r="C19" s="82" t="s">
        <v>167</v>
      </c>
      <c r="D19" s="83"/>
      <c r="E19" s="78">
        <v>98341</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168</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169</v>
      </c>
      <c r="D21" s="83"/>
      <c r="E21" s="78">
        <v>285704</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170</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171</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172</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173</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174</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175</v>
      </c>
      <c r="D27" s="83"/>
      <c r="E27" s="70">
        <v>77084</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176</v>
      </c>
      <c r="D28" s="89"/>
      <c r="E28" s="90">
        <f>SUM(E19:E27)</f>
        <v>461129</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177</v>
      </c>
      <c r="B29" s="81"/>
      <c r="C29" s="91" t="s">
        <v>178</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179</v>
      </c>
      <c r="D30" s="83"/>
      <c r="E30" s="78">
        <v>5903319</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180</v>
      </c>
      <c r="D31" s="83"/>
      <c r="E31" s="78">
        <v>3154515</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181</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182</v>
      </c>
      <c r="D33" s="83"/>
      <c r="E33" s="70">
        <v>0</v>
      </c>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183</v>
      </c>
      <c r="D34" s="83"/>
      <c r="E34" s="70">
        <v>0</v>
      </c>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184</v>
      </c>
      <c r="D35" s="83"/>
      <c r="E35" s="70">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185</v>
      </c>
      <c r="D36" s="94"/>
      <c r="E36" s="90">
        <f>SUM(E30:E35)</f>
        <v>9057834</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186</v>
      </c>
      <c r="D37" s="98"/>
      <c r="E37" s="99">
        <f>E36+E28</f>
        <v>9518963</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l91n0AIoOTaxnevVh+zEntIFcS3SBi1aQINQpmmh/jzxNgBMSAfyrfxBmwheMf/+7my9YWHQoSeylG39vadlZQ==" saltValue="7OKUKyOFbz7GOU0O4V5IvA==" spinCount="100000" sheet="1" objects="1" scenarios="1"/>
  <mergeCells count="4">
    <mergeCell ref="A1:B1"/>
    <mergeCell ref="A2:A17"/>
    <mergeCell ref="A19:A27"/>
    <mergeCell ref="A29:A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Y1017"/>
  <sheetViews>
    <sheetView workbookViewId="0"/>
  </sheetViews>
  <sheetFormatPr defaultColWidth="12.5703125" defaultRowHeight="15.75" customHeight="1" x14ac:dyDescent="0.2"/>
  <cols>
    <col min="1" max="1" width="16.28515625" customWidth="1"/>
    <col min="2" max="3" width="37" customWidth="1"/>
    <col min="5" max="5" width="22.42578125" customWidth="1"/>
  </cols>
  <sheetData>
    <row r="1" spans="1:25" x14ac:dyDescent="0.2">
      <c r="A1" s="66" t="str">
        <f>'READ HERE FIRST'!A5</f>
        <v>MILWAUKEE FILM</v>
      </c>
      <c r="B1" s="2">
        <f>'READ HERE FIRST'!B5</f>
        <v>2020</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187</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188</v>
      </c>
      <c r="C3" s="79" t="s">
        <v>189</v>
      </c>
      <c r="D3" s="55">
        <f>'Expenses 2020'!C40</f>
        <v>3558609</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190</v>
      </c>
      <c r="D4" s="55">
        <f>'Expenses 2020'!C31</f>
        <v>240615</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191</v>
      </c>
      <c r="D5" s="55">
        <f>D3-D4</f>
        <v>3317994</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192</v>
      </c>
      <c r="D6" s="55">
        <f>D5/12</f>
        <v>276499.5</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193</v>
      </c>
      <c r="D7" s="48">
        <f>'Balance Sheet 2020'!E2+'Balance Sheet 2020'!E3</f>
        <v>821642</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187</v>
      </c>
      <c r="D8" s="103">
        <f>D7/D6</f>
        <v>2.9715858437357028</v>
      </c>
      <c r="E8" s="104" t="s">
        <v>194</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195</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196</v>
      </c>
      <c r="C11" s="79" t="s">
        <v>197</v>
      </c>
      <c r="D11" s="48">
        <f>'Balance Sheet 2020'!E30</f>
        <v>5903319</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198</v>
      </c>
      <c r="D12" s="48">
        <f>'Expenses 2020'!C40</f>
        <v>3558609</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199</v>
      </c>
      <c r="D13" s="55">
        <f>D12/12</f>
        <v>296550.75</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195</v>
      </c>
      <c r="D14" s="103">
        <f>D11/D13</f>
        <v>19.906606204840148</v>
      </c>
      <c r="E14" s="104" t="s">
        <v>194</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05"/>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200</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201</v>
      </c>
      <c r="C17" s="79" t="s">
        <v>202</v>
      </c>
      <c r="D17" s="48">
        <f>SUM('Balance Sheet 2020'!E13:E15)</f>
        <v>1875764</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198</v>
      </c>
      <c r="D18" s="48">
        <f>'Expenses 2020'!C40</f>
        <v>3558609</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199</v>
      </c>
      <c r="D19" s="55">
        <f>D18/12</f>
        <v>296550.75</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203</v>
      </c>
      <c r="D20" s="103">
        <f>D17/D19</f>
        <v>6.3252714754557191</v>
      </c>
      <c r="E20" s="104" t="s">
        <v>194</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204</v>
      </c>
      <c r="D21" s="107">
        <f>D20+D8</f>
        <v>9.296857319191421</v>
      </c>
      <c r="E21" s="108" t="s">
        <v>194</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205</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206</v>
      </c>
      <c r="C24" s="111"/>
      <c r="D24" s="70">
        <f>MAX('Revenues 2020'!E2:E7)</f>
        <v>2267826</v>
      </c>
      <c r="E24" s="112" t="s">
        <v>207</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208</v>
      </c>
      <c r="D25" s="55">
        <f>'Revenues 2020'!F44</f>
        <v>3487747</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205</v>
      </c>
      <c r="D26" s="113">
        <f>D24/D25</f>
        <v>0.65022663627837685</v>
      </c>
      <c r="E26" s="104" t="s">
        <v>209</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210</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211</v>
      </c>
      <c r="C29" s="79" t="s">
        <v>212</v>
      </c>
      <c r="D29" s="48">
        <f>SUM('Expenses 2020'!C7:C9)</f>
        <v>1720027</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213</v>
      </c>
      <c r="D30" s="48">
        <f>SUM('Expenses 2020'!C10:C12)</f>
        <v>305262</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214</v>
      </c>
      <c r="D31" s="48">
        <f>SUM(D29:D30)</f>
        <v>2025289</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189</v>
      </c>
      <c r="D32" s="48">
        <f>'Expenses 2020'!C40</f>
        <v>3558609</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215</v>
      </c>
      <c r="D33" s="113">
        <f>D31/D32</f>
        <v>0.5691237784201636</v>
      </c>
      <c r="E33" s="104" t="s">
        <v>216</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217</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218</v>
      </c>
      <c r="C36" s="79" t="s">
        <v>219</v>
      </c>
      <c r="D36" s="48">
        <f>SUM('Expenses 2020'!C10:C11)</f>
        <v>203422</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212</v>
      </c>
      <c r="D37" s="48">
        <f>SUM('Expenses 2020'!C7:C9)</f>
        <v>1720027</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217</v>
      </c>
      <c r="D38" s="113">
        <f>D36/D37</f>
        <v>0.11826674813825597</v>
      </c>
      <c r="E38" s="104" t="s">
        <v>220</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221</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222</v>
      </c>
      <c r="C41" s="102" t="s">
        <v>223</v>
      </c>
      <c r="D41" s="48">
        <f>'Expenses 2020'!D40</f>
        <v>2386402</v>
      </c>
      <c r="E41" s="114">
        <f t="shared" ref="E41:E44" si="0">D41/$D$44</f>
        <v>0.67060720193988088</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224</v>
      </c>
      <c r="D42" s="55">
        <f>'Expenses 2020'!E40</f>
        <v>712942</v>
      </c>
      <c r="E42" s="114">
        <f t="shared" si="0"/>
        <v>0.20034513873413723</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225</v>
      </c>
      <c r="D43" s="55">
        <f>'Expenses 2020'!F40</f>
        <v>459225</v>
      </c>
      <c r="E43" s="114">
        <f t="shared" si="0"/>
        <v>0.12904765932598189</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189</v>
      </c>
      <c r="D44" s="55">
        <f>SUM(D41:D43)</f>
        <v>3558569</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226</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227</v>
      </c>
      <c r="C47" s="79" t="s">
        <v>228</v>
      </c>
      <c r="D47" s="55">
        <f>'Revenues 2020'!F9</f>
        <v>2524398</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229</v>
      </c>
      <c r="D48" s="55">
        <f>'Expenses 2020'!F40</f>
        <v>459225</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230</v>
      </c>
      <c r="D49" s="115">
        <f>D47/D48</f>
        <v>5.4970831291850404</v>
      </c>
      <c r="E49" s="104" t="s">
        <v>231</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232</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233</v>
      </c>
      <c r="C52" s="79" t="s">
        <v>234</v>
      </c>
      <c r="D52" s="55">
        <f>SUM('Balance Sheet 2020'!E2:E10)</f>
        <v>5349501</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235</v>
      </c>
      <c r="D53" s="55">
        <f>SUM('Balance Sheet 2020'!E19:E22)</f>
        <v>384045</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236</v>
      </c>
      <c r="D54" s="116">
        <f>D52/D53</f>
        <v>13.929359840643675</v>
      </c>
      <c r="E54" s="104" t="s">
        <v>237</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238</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239</v>
      </c>
      <c r="C57" s="79" t="s">
        <v>240</v>
      </c>
      <c r="D57" s="55">
        <f>'Balance Sheet 2020'!E26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241</v>
      </c>
      <c r="D58" s="55">
        <f>'Balance Sheet 2020'!E18</f>
        <v>9518963</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242</v>
      </c>
      <c r="D59" s="117">
        <f>D57/D58</f>
        <v>0</v>
      </c>
      <c r="E59" s="104" t="s">
        <v>243</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Shp5+n+f1URKQ85O4ashrqyGAOEFVbPI6uQrKzqqQAreY+ccg0vaVQzW3H3/2CNm+7tHDL4iXVUI825UZdt/sw==" saltValue="VTBS9NOig2sFf3DCDiEe4A=="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4"/>
    <mergeCell ref="A16:B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outlinePr summaryBelow="0" summaryRight="0"/>
  </sheetPr>
  <dimension ref="A1:Z999"/>
  <sheetViews>
    <sheetView workbookViewId="0">
      <selection activeCell="C29" sqref="C29"/>
    </sheetView>
  </sheetViews>
  <sheetFormatPr defaultColWidth="12.5703125" defaultRowHeight="12.75" x14ac:dyDescent="0.2"/>
  <cols>
    <col min="1" max="1" width="7.42578125" customWidth="1"/>
    <col min="3" max="3" width="37" customWidth="1"/>
  </cols>
  <sheetData>
    <row r="1" spans="1:26" ht="20.25" customHeight="1" x14ac:dyDescent="0.2">
      <c r="A1" s="139" t="str">
        <f>'READ HERE FIRST'!A5</f>
        <v>MILWAUKEE FILM</v>
      </c>
      <c r="B1" s="131"/>
      <c r="C1" s="2">
        <v>2021</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3">
        <v>0</v>
      </c>
      <c r="F2" s="9"/>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9"/>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1093587</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2194684</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3288271</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3288271</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64</v>
      </c>
      <c r="D10" s="9"/>
      <c r="E10" s="9"/>
      <c r="F10" s="32">
        <v>394489</v>
      </c>
      <c r="G10" s="11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t="s">
        <v>66</v>
      </c>
      <c r="D11" s="41"/>
      <c r="E11" s="41"/>
      <c r="F11" s="33">
        <v>310000</v>
      </c>
      <c r="G11" s="11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t="s">
        <v>65</v>
      </c>
      <c r="D12" s="41"/>
      <c r="E12" s="41"/>
      <c r="F12" s="33">
        <v>253845</v>
      </c>
      <c r="G12" s="118"/>
      <c r="H12" s="28"/>
      <c r="I12" s="119"/>
      <c r="J12" s="28"/>
      <c r="K12" s="28"/>
      <c r="L12" s="28"/>
      <c r="M12" s="28"/>
      <c r="N12" s="28"/>
      <c r="O12" s="28"/>
      <c r="P12" s="28"/>
      <c r="Q12" s="28"/>
      <c r="R12" s="28"/>
      <c r="S12" s="28"/>
      <c r="T12" s="28"/>
      <c r="U12" s="28"/>
      <c r="V12" s="28"/>
      <c r="W12" s="28"/>
      <c r="X12" s="28"/>
      <c r="Y12" s="28"/>
      <c r="Z12" s="28"/>
    </row>
    <row r="13" spans="1:26" x14ac:dyDescent="0.2">
      <c r="A13" s="141"/>
      <c r="B13" s="29" t="s">
        <v>52</v>
      </c>
      <c r="C13" s="120" t="s">
        <v>244</v>
      </c>
      <c r="D13" s="41"/>
      <c r="E13" s="41"/>
      <c r="F13" s="33">
        <v>116031</v>
      </c>
      <c r="G13" s="118"/>
      <c r="H13" s="28"/>
      <c r="J13" s="118"/>
      <c r="K13" s="28"/>
      <c r="L13" s="28"/>
      <c r="M13" s="28"/>
      <c r="N13" s="28"/>
      <c r="O13" s="28"/>
      <c r="P13" s="28"/>
      <c r="Q13" s="28"/>
      <c r="R13" s="28"/>
      <c r="S13" s="28"/>
      <c r="T13" s="28"/>
      <c r="U13" s="28"/>
      <c r="V13" s="28"/>
      <c r="W13" s="28"/>
      <c r="X13" s="28"/>
      <c r="Y13" s="28"/>
      <c r="Z13" s="28"/>
    </row>
    <row r="14" spans="1:26" x14ac:dyDescent="0.2">
      <c r="A14" s="141"/>
      <c r="B14" s="29" t="s">
        <v>54</v>
      </c>
      <c r="C14" s="120" t="s">
        <v>68</v>
      </c>
      <c r="D14" s="41"/>
      <c r="E14" s="41"/>
      <c r="F14" s="33">
        <v>9164</v>
      </c>
      <c r="G14" s="118"/>
      <c r="H14" s="28"/>
      <c r="J14" s="118"/>
      <c r="K14" s="28"/>
      <c r="L14" s="28"/>
      <c r="M14" s="28"/>
      <c r="N14" s="28"/>
      <c r="O14" s="28"/>
      <c r="P14" s="28"/>
      <c r="Q14" s="28"/>
      <c r="R14" s="28"/>
      <c r="S14" s="28"/>
      <c r="T14" s="28"/>
      <c r="U14" s="28"/>
      <c r="V14" s="28"/>
      <c r="W14" s="28"/>
      <c r="X14" s="28"/>
      <c r="Y14" s="28"/>
      <c r="Z14" s="28"/>
    </row>
    <row r="15" spans="1:26" x14ac:dyDescent="0.2">
      <c r="A15" s="142"/>
      <c r="B15" s="29" t="s">
        <v>56</v>
      </c>
      <c r="C15" s="120"/>
      <c r="D15" s="41"/>
      <c r="E15" s="41"/>
      <c r="F15" s="33">
        <v>0</v>
      </c>
      <c r="G15" s="28"/>
      <c r="H15" s="28"/>
      <c r="J15" s="118"/>
      <c r="K15" s="28"/>
      <c r="L15" s="28"/>
      <c r="M15" s="28"/>
      <c r="N15" s="28"/>
      <c r="O15" s="28"/>
      <c r="P15" s="28"/>
      <c r="Q15" s="28"/>
      <c r="R15" s="28"/>
      <c r="S15" s="28"/>
      <c r="T15" s="28"/>
      <c r="U15" s="28"/>
      <c r="V15" s="28"/>
      <c r="W15" s="28"/>
      <c r="X15" s="28"/>
      <c r="Y15" s="28"/>
      <c r="Z15" s="28"/>
    </row>
    <row r="16" spans="1:26" x14ac:dyDescent="0.2">
      <c r="A16" s="42"/>
      <c r="B16" s="36" t="s">
        <v>58</v>
      </c>
      <c r="C16" s="8" t="s">
        <v>69</v>
      </c>
      <c r="D16" s="37"/>
      <c r="E16" s="37"/>
      <c r="F16" s="37">
        <f>SUM(F10:F15)</f>
        <v>1083529</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70</v>
      </c>
      <c r="B17" s="36">
        <v>3</v>
      </c>
      <c r="C17" s="43" t="s">
        <v>71</v>
      </c>
      <c r="D17" s="43"/>
      <c r="E17" s="43"/>
      <c r="F17" s="33">
        <v>6086</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72</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73</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74</v>
      </c>
      <c r="E20" s="46" t="s">
        <v>75</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76</v>
      </c>
      <c r="C21" s="30" t="s">
        <v>77</v>
      </c>
      <c r="D21" s="33">
        <v>750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78</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79</v>
      </c>
      <c r="D23" s="48">
        <f t="shared" ref="D23:E23" si="0">D21-D22</f>
        <v>750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80</v>
      </c>
      <c r="D24" s="37"/>
      <c r="E24" s="37"/>
      <c r="F24" s="37">
        <f>SUM(D23:E23)</f>
        <v>750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81</v>
      </c>
      <c r="E25" s="46" t="s">
        <v>82</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83</v>
      </c>
      <c r="C26" s="50" t="s">
        <v>245</v>
      </c>
      <c r="D26" s="33">
        <v>1240615</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85</v>
      </c>
      <c r="D27" s="33">
        <v>1250152</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86</v>
      </c>
      <c r="D28" s="48">
        <f t="shared" ref="D28:E28" si="1">D26-D27</f>
        <v>-9537</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87</v>
      </c>
      <c r="D29" s="37"/>
      <c r="E29" s="37"/>
      <c r="F29" s="37">
        <f>SUM(D28:E28)</f>
        <v>-9537</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88</v>
      </c>
      <c r="C30" s="34" t="s">
        <v>89</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90</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91</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92</v>
      </c>
      <c r="C33" s="34" t="s">
        <v>93</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94</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95</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96</v>
      </c>
      <c r="C36" s="34" t="s">
        <v>97</v>
      </c>
      <c r="D36" s="54"/>
      <c r="E36" s="32">
        <v>107190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98</v>
      </c>
      <c r="D37" s="55"/>
      <c r="E37" s="32">
        <v>39180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99</v>
      </c>
      <c r="D38" s="51"/>
      <c r="E38" s="52"/>
      <c r="F38" s="37">
        <v>68010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100</v>
      </c>
      <c r="C39" s="45" t="s">
        <v>246</v>
      </c>
      <c r="D39" s="47"/>
      <c r="E39" s="32">
        <v>864139</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t="s">
        <v>247</v>
      </c>
      <c r="D40" s="47"/>
      <c r="E40" s="32">
        <v>139607</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t="s">
        <v>101</v>
      </c>
      <c r="D41" s="47"/>
      <c r="E41" s="32">
        <v>10260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69</v>
      </c>
      <c r="D43" s="52"/>
      <c r="E43" s="52"/>
      <c r="F43" s="37">
        <f>SUM(E39:E42)</f>
        <v>1014006</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104</v>
      </c>
      <c r="D44" s="60"/>
      <c r="E44" s="60"/>
      <c r="F44" s="61">
        <f>SUM(F16:F43)+F9</f>
        <v>5451115</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xB2wEkdnwJPeOMjXkfKju/4pYVc21JEUkT4/6zQPpU0PgyPyfJ2LI0sS2qz8eKYOvxGTIOPRV2fdGNUiRjtDZg==" saltValue="Pm7S/Z9dDRmJigohmc4C/g==" spinCount="100000" sheet="1" objects="1" scenarios="1"/>
  <mergeCells count="4">
    <mergeCell ref="A1:B1"/>
    <mergeCell ref="A2:A8"/>
    <mergeCell ref="A10:A15"/>
    <mergeCell ref="A17:A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sheetPr>
  <dimension ref="A1:Z1000"/>
  <sheetViews>
    <sheetView workbookViewId="0">
      <selection activeCell="B27" sqref="B27"/>
    </sheetView>
  </sheetViews>
  <sheetFormatPr defaultColWidth="12.5703125" defaultRowHeight="12.75" x14ac:dyDescent="0.2"/>
  <cols>
    <col min="1" max="1" width="16.28515625" customWidth="1"/>
    <col min="2" max="2" width="37" customWidth="1"/>
  </cols>
  <sheetData>
    <row r="1" spans="1:26" ht="24.75" customHeight="1" x14ac:dyDescent="0.2">
      <c r="A1" s="66" t="str">
        <f>'READ HERE FIRST'!A5</f>
        <v>MILWAUKEE FILM</v>
      </c>
      <c r="B1" s="2">
        <f>'Revenues 2021'!C1</f>
        <v>2021</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105</v>
      </c>
      <c r="D2" s="27" t="s">
        <v>106</v>
      </c>
      <c r="E2" s="27" t="s">
        <v>107</v>
      </c>
      <c r="F2" s="27" t="s">
        <v>108</v>
      </c>
      <c r="G2" s="28"/>
      <c r="H2" s="28"/>
      <c r="I2" s="28"/>
      <c r="J2" s="28"/>
      <c r="K2" s="28"/>
      <c r="L2" s="28"/>
      <c r="M2" s="28"/>
      <c r="N2" s="28"/>
      <c r="O2" s="28"/>
      <c r="P2" s="28"/>
      <c r="Q2" s="28"/>
      <c r="R2" s="28"/>
      <c r="S2" s="28"/>
      <c r="T2" s="28"/>
      <c r="U2" s="28"/>
      <c r="V2" s="28"/>
      <c r="W2" s="28"/>
      <c r="X2" s="28"/>
      <c r="Y2" s="28"/>
      <c r="Z2" s="28"/>
    </row>
    <row r="3" spans="1:26" ht="25.5" x14ac:dyDescent="0.2">
      <c r="A3" s="53">
        <v>1</v>
      </c>
      <c r="B3" s="34" t="s">
        <v>109</v>
      </c>
      <c r="C3" s="69">
        <v>139699</v>
      </c>
      <c r="D3" s="70">
        <v>139699</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110</v>
      </c>
      <c r="C4" s="69">
        <v>5000</v>
      </c>
      <c r="D4" s="70">
        <v>5000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111</v>
      </c>
      <c r="C5" s="69">
        <f t="shared" ref="C5:C6" si="0">SUM(D5:F5)</f>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112</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113</v>
      </c>
      <c r="C7" s="69">
        <v>347668</v>
      </c>
      <c r="D7" s="70">
        <v>104300</v>
      </c>
      <c r="E7" s="70">
        <v>199917</v>
      </c>
      <c r="F7" s="70">
        <v>43451</v>
      </c>
      <c r="G7" s="28"/>
      <c r="H7" s="28"/>
      <c r="I7" s="28"/>
      <c r="J7" s="28"/>
      <c r="K7" s="28"/>
      <c r="L7" s="28"/>
      <c r="M7" s="28"/>
      <c r="N7" s="28"/>
      <c r="O7" s="28"/>
      <c r="P7" s="28"/>
      <c r="Q7" s="28"/>
      <c r="R7" s="28"/>
      <c r="S7" s="28"/>
      <c r="T7" s="28"/>
      <c r="U7" s="28"/>
      <c r="V7" s="28"/>
      <c r="W7" s="28"/>
      <c r="X7" s="28"/>
      <c r="Y7" s="28"/>
      <c r="Z7" s="28"/>
    </row>
    <row r="8" spans="1:26" ht="51" x14ac:dyDescent="0.2">
      <c r="A8" s="53">
        <v>6</v>
      </c>
      <c r="B8" s="34" t="s">
        <v>114</v>
      </c>
      <c r="C8" s="69">
        <f>SUM(D8:F8)</f>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115</v>
      </c>
      <c r="C9" s="69">
        <v>993934</v>
      </c>
      <c r="D9" s="70">
        <v>729718</v>
      </c>
      <c r="E9" s="70">
        <v>118033</v>
      </c>
      <c r="F9" s="70">
        <v>146183</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116</v>
      </c>
      <c r="C10" s="69">
        <v>11335</v>
      </c>
      <c r="D10" s="70">
        <v>0</v>
      </c>
      <c r="E10" s="70">
        <v>11335</v>
      </c>
      <c r="F10" s="70">
        <v>0</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117</v>
      </c>
      <c r="C11" s="69">
        <v>187149</v>
      </c>
      <c r="D11" s="70">
        <v>124571</v>
      </c>
      <c r="E11" s="70">
        <v>31408</v>
      </c>
      <c r="F11" s="70">
        <v>31170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118</v>
      </c>
      <c r="C12" s="69">
        <v>104789</v>
      </c>
      <c r="D12" s="70">
        <v>73550</v>
      </c>
      <c r="E12" s="70">
        <v>15047</v>
      </c>
      <c r="F12" s="70">
        <v>16192</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119</v>
      </c>
      <c r="C13" s="69">
        <f t="shared" ref="C13:C15" si="1">SUM(D13:F13)</f>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120</v>
      </c>
      <c r="B14" s="30" t="s">
        <v>121</v>
      </c>
      <c r="C14" s="69">
        <f t="shared" si="1"/>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122</v>
      </c>
      <c r="C15" s="69">
        <f t="shared" si="1"/>
        <v>0</v>
      </c>
      <c r="D15" s="70">
        <v>0</v>
      </c>
      <c r="E15" s="70">
        <v>0</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123</v>
      </c>
      <c r="C16" s="69">
        <v>16160</v>
      </c>
      <c r="D16" s="70">
        <v>0</v>
      </c>
      <c r="E16" s="70">
        <v>16160</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124</v>
      </c>
      <c r="C17" s="69">
        <f t="shared" ref="C17:C19" si="2">SUM(D17:F17)</f>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125</v>
      </c>
      <c r="C18" s="69">
        <f t="shared" si="2"/>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126</v>
      </c>
      <c r="C19" s="69">
        <f t="shared" si="2"/>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127</v>
      </c>
      <c r="C20" s="69">
        <v>315598</v>
      </c>
      <c r="D20" s="70">
        <v>38676</v>
      </c>
      <c r="E20" s="70">
        <v>149895</v>
      </c>
      <c r="F20" s="70">
        <v>127027</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128</v>
      </c>
      <c r="C21" s="69">
        <v>190584</v>
      </c>
      <c r="D21" s="70">
        <v>171262</v>
      </c>
      <c r="E21" s="70">
        <v>16688</v>
      </c>
      <c r="F21" s="70">
        <v>2634</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129</v>
      </c>
      <c r="C22" s="69">
        <v>73187</v>
      </c>
      <c r="D22" s="70">
        <v>57529</v>
      </c>
      <c r="E22" s="70">
        <v>11409</v>
      </c>
      <c r="F22" s="70">
        <v>4249</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130</v>
      </c>
      <c r="C23" s="69">
        <v>19602</v>
      </c>
      <c r="D23" s="70">
        <v>13722</v>
      </c>
      <c r="E23" s="70">
        <v>5880</v>
      </c>
      <c r="F23" s="70">
        <v>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73</v>
      </c>
      <c r="C24" s="69">
        <f>SUM(D24:F24)</f>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131</v>
      </c>
      <c r="C25" s="69">
        <v>579618</v>
      </c>
      <c r="D25" s="70">
        <v>399684</v>
      </c>
      <c r="E25" s="70">
        <v>179934</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132</v>
      </c>
      <c r="C26" s="69">
        <v>120365</v>
      </c>
      <c r="D26" s="70">
        <v>119318</v>
      </c>
      <c r="E26" s="70">
        <v>1047</v>
      </c>
      <c r="F26" s="70">
        <v>0</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133</v>
      </c>
      <c r="C27" s="69">
        <f>SUM(D27:F27)</f>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134</v>
      </c>
      <c r="C28" s="69">
        <v>7373</v>
      </c>
      <c r="D28" s="70">
        <v>2150</v>
      </c>
      <c r="E28" s="70">
        <v>5223</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135</v>
      </c>
      <c r="C29" s="69">
        <f t="shared" ref="C29:C30" si="3">SUM(D29:F29)</f>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136</v>
      </c>
      <c r="C30" s="69">
        <f t="shared" si="3"/>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137</v>
      </c>
      <c r="C31" s="69">
        <v>444405</v>
      </c>
      <c r="D31" s="70">
        <v>393864</v>
      </c>
      <c r="E31" s="70">
        <v>50541</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138</v>
      </c>
      <c r="C32" s="69">
        <v>32373</v>
      </c>
      <c r="D32" s="70">
        <v>29136</v>
      </c>
      <c r="E32" s="70">
        <v>3237</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139</v>
      </c>
      <c r="C33" s="69">
        <f>SUM(D33:F33)</f>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120</v>
      </c>
      <c r="B34" s="30" t="s">
        <v>248</v>
      </c>
      <c r="C34" s="69">
        <v>193230</v>
      </c>
      <c r="D34" s="70">
        <v>193230</v>
      </c>
      <c r="E34" s="70">
        <v>0</v>
      </c>
      <c r="F34" s="70">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t="s">
        <v>141</v>
      </c>
      <c r="C35" s="69">
        <v>175930</v>
      </c>
      <c r="D35" s="70">
        <v>175930</v>
      </c>
      <c r="E35" s="70">
        <v>0</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t="s">
        <v>249</v>
      </c>
      <c r="C36" s="69">
        <v>104137</v>
      </c>
      <c r="D36" s="70">
        <v>62151</v>
      </c>
      <c r="E36" s="70">
        <v>34210</v>
      </c>
      <c r="F36" s="70">
        <v>7776</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t="s">
        <v>143</v>
      </c>
      <c r="C37" s="69">
        <v>10209</v>
      </c>
      <c r="D37" s="70">
        <v>10209</v>
      </c>
      <c r="E37" s="70">
        <v>0</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144</v>
      </c>
      <c r="C38" s="69">
        <v>27082</v>
      </c>
      <c r="D38" s="70">
        <v>15515</v>
      </c>
      <c r="E38" s="70">
        <v>9991</v>
      </c>
      <c r="F38" s="70">
        <v>1576</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SUM(D39:F39)</f>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145</v>
      </c>
      <c r="C40" s="72">
        <f t="shared" ref="C40:F40" si="4">SUM(C3:C39)</f>
        <v>4099427</v>
      </c>
      <c r="D40" s="72">
        <f t="shared" si="4"/>
        <v>2859214</v>
      </c>
      <c r="E40" s="72">
        <f t="shared" si="4"/>
        <v>859955</v>
      </c>
      <c r="F40" s="72">
        <f t="shared" si="4"/>
        <v>380258</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OS/M2x0C6jD2/pZ11vZfy2rWfQReMlS/d5kcHs3xklLZFz38Cy5WT2dOna86qr88BTmf3y2dBaN1X9PYEuMsCA==" saltValue="1jVv9/CDzzC+la3G45ubn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outlinePr summaryBelow="0" summaryRight="0"/>
  </sheetPr>
  <dimension ref="A1:Z998"/>
  <sheetViews>
    <sheetView workbookViewId="0">
      <selection activeCell="C2" sqref="C2"/>
    </sheetView>
  </sheetViews>
  <sheetFormatPr defaultColWidth="12.5703125" defaultRowHeight="12.75" x14ac:dyDescent="0.2"/>
  <cols>
    <col min="1" max="1" width="3.28515625" customWidth="1"/>
    <col min="3" max="3" width="37" customWidth="1"/>
  </cols>
  <sheetData>
    <row r="1" spans="1:26" ht="23.25" customHeight="1" x14ac:dyDescent="0.2">
      <c r="A1" s="139" t="str">
        <f>'READ HERE FIRST'!A5</f>
        <v>MILWAUKEE FILM</v>
      </c>
      <c r="B1" s="131"/>
      <c r="C1" s="2">
        <f>'Revenues 2021'!C1</f>
        <v>2021</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146</v>
      </c>
      <c r="B2" s="29">
        <v>1</v>
      </c>
      <c r="C2" s="30" t="s">
        <v>147</v>
      </c>
      <c r="D2" s="79"/>
      <c r="E2" s="78">
        <v>1849867</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148</v>
      </c>
      <c r="D3" s="79"/>
      <c r="E3" s="78">
        <v>0</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149</v>
      </c>
      <c r="D4" s="79"/>
      <c r="E4" s="78">
        <v>2874107</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150</v>
      </c>
      <c r="D5" s="79"/>
      <c r="E5" s="78">
        <v>176132</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151</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152</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153</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154</v>
      </c>
      <c r="D9" s="79"/>
      <c r="E9" s="78">
        <v>28327</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155</v>
      </c>
      <c r="D10" s="79"/>
      <c r="E10" s="78">
        <v>49313</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156</v>
      </c>
      <c r="C11" s="30" t="s">
        <v>157</v>
      </c>
      <c r="D11" s="78">
        <v>6807149</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158</v>
      </c>
      <c r="C12" s="30" t="s">
        <v>159</v>
      </c>
      <c r="D12" s="78">
        <v>1225921</v>
      </c>
      <c r="E12" s="76">
        <f>D11-D12</f>
        <v>5581228</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160</v>
      </c>
      <c r="D13" s="79"/>
      <c r="E13" s="78">
        <v>578054</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161</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162</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163</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164</v>
      </c>
      <c r="D17" s="79"/>
      <c r="E17" s="78">
        <v>5670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165</v>
      </c>
      <c r="D18" s="7"/>
      <c r="E18" s="80">
        <f>SUM(E2:E17)</f>
        <v>11142698</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166</v>
      </c>
      <c r="B19" s="81">
        <v>17</v>
      </c>
      <c r="C19" s="82" t="s">
        <v>167</v>
      </c>
      <c r="D19" s="83"/>
      <c r="E19" s="78">
        <v>153230</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168</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169</v>
      </c>
      <c r="D21" s="83"/>
      <c r="E21" s="78">
        <v>605733</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170</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171</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172</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173</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174</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175</v>
      </c>
      <c r="D27" s="83"/>
      <c r="E27" s="70">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176</v>
      </c>
      <c r="D28" s="89"/>
      <c r="E28" s="90">
        <f>SUM(E19:E27)</f>
        <v>758963</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177</v>
      </c>
      <c r="B29" s="81"/>
      <c r="C29" s="91" t="s">
        <v>178</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179</v>
      </c>
      <c r="D30" s="83"/>
      <c r="E30" s="78">
        <v>7736352</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180</v>
      </c>
      <c r="D31" s="83"/>
      <c r="E31" s="78">
        <v>2647383</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181</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182</v>
      </c>
      <c r="D33" s="83"/>
      <c r="E33" s="70"/>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183</v>
      </c>
      <c r="D34" s="83"/>
      <c r="E34" s="70"/>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184</v>
      </c>
      <c r="D35" s="83"/>
      <c r="E35" s="70"/>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185</v>
      </c>
      <c r="D36" s="94"/>
      <c r="E36" s="90">
        <f>SUM(E30:E35)</f>
        <v>10383735</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186</v>
      </c>
      <c r="D37" s="98"/>
      <c r="E37" s="99">
        <f>E36+E28</f>
        <v>11142698</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dFdvNjr1EXQ3yizKcmi7amZqNOIjpUk9ykoHn0ZoWOxeqGTfyyCdEjE4Mrg8yw98hhnt+OTOehq20BMJORZSRg==" saltValue="8F51UsZ3MR+5US/mKQUB3Q==" spinCount="100000" sheet="1" objects="1" scenarios="1"/>
  <mergeCells count="4">
    <mergeCell ref="A1:B1"/>
    <mergeCell ref="A2:A17"/>
    <mergeCell ref="A19:A27"/>
    <mergeCell ref="A29:A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ht="33.75" customHeight="1" x14ac:dyDescent="0.2">
      <c r="A1" s="66" t="str">
        <f>'READ HERE FIRST'!A5</f>
        <v>MILWAUKEE FILM</v>
      </c>
      <c r="B1" s="2">
        <f>'Revenues 2021'!C1</f>
        <v>2021</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187</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188</v>
      </c>
      <c r="C3" s="79" t="s">
        <v>189</v>
      </c>
      <c r="D3" s="55">
        <f>'Expenses 2021'!C40</f>
        <v>4099427</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190</v>
      </c>
      <c r="D4" s="55">
        <f>'Expenses 2021'!C31</f>
        <v>444405</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191</v>
      </c>
      <c r="D5" s="55">
        <f>D3-D4</f>
        <v>3655022</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192</v>
      </c>
      <c r="D6" s="55">
        <f>D5/12</f>
        <v>304585.16666666669</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193</v>
      </c>
      <c r="D7" s="48">
        <f>'Balance Sheet 2021'!E2+'Balance Sheet 2021'!E3</f>
        <v>1849867</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187</v>
      </c>
      <c r="D8" s="103">
        <f>D7/D6</f>
        <v>6.073398190216091</v>
      </c>
      <c r="E8" s="104" t="s">
        <v>194</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195</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196</v>
      </c>
      <c r="C11" s="79" t="s">
        <v>197</v>
      </c>
      <c r="D11" s="48">
        <f>'Balance Sheet 2021'!E30</f>
        <v>7736352</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198</v>
      </c>
      <c r="D12" s="48">
        <f>'Expenses 2021'!C40</f>
        <v>4099427</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199</v>
      </c>
      <c r="D13" s="55">
        <f>D12/12</f>
        <v>341618.91666666669</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195</v>
      </c>
      <c r="D14" s="103">
        <f>D11/D13</f>
        <v>22.646146400460356</v>
      </c>
      <c r="E14" s="104" t="s">
        <v>194</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200</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201</v>
      </c>
      <c r="C17" s="79" t="s">
        <v>202</v>
      </c>
      <c r="D17" s="48">
        <f>SUM('Balance Sheet 2021'!E13:E15)</f>
        <v>578054</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198</v>
      </c>
      <c r="D18" s="48">
        <f>'Expenses 2021'!C40</f>
        <v>4099427</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199</v>
      </c>
      <c r="D19" s="55">
        <f>D18/12</f>
        <v>341618.91666666669</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203</v>
      </c>
      <c r="D20" s="103">
        <f>D17/D19</f>
        <v>1.6921018474045275</v>
      </c>
      <c r="E20" s="104" t="s">
        <v>194</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204</v>
      </c>
      <c r="D21" s="107">
        <f>D20+D8</f>
        <v>7.7655000376206189</v>
      </c>
      <c r="E21" s="108" t="s">
        <v>194</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205</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206</v>
      </c>
      <c r="C24" s="111"/>
      <c r="D24" s="70">
        <f>MAX('Revenues 2021'!E2:E7)</f>
        <v>2194684</v>
      </c>
      <c r="E24" s="112" t="s">
        <v>207</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208</v>
      </c>
      <c r="D25" s="55">
        <f>'Revenues 2021'!F44</f>
        <v>5451115</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205</v>
      </c>
      <c r="D26" s="113">
        <f>D24/D25</f>
        <v>0.40261194269429285</v>
      </c>
      <c r="E26" s="104" t="s">
        <v>209</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210</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211</v>
      </c>
      <c r="C29" s="79" t="s">
        <v>212</v>
      </c>
      <c r="D29" s="48">
        <f>SUM('Expenses 2021'!C7:C9)</f>
        <v>1341602</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213</v>
      </c>
      <c r="D30" s="48">
        <f>SUM('Expenses 2021'!C10:C12)</f>
        <v>303273</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214</v>
      </c>
      <c r="D31" s="48">
        <f>SUM(D29:D30)</f>
        <v>1644875</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189</v>
      </c>
      <c r="D32" s="48">
        <f>'Expenses 2021'!C40</f>
        <v>4099427</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215</v>
      </c>
      <c r="D33" s="113">
        <f>D31/D32</f>
        <v>0.40124510083970272</v>
      </c>
      <c r="E33" s="104" t="s">
        <v>216</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217</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218</v>
      </c>
      <c r="C36" s="79" t="s">
        <v>219</v>
      </c>
      <c r="D36" s="48">
        <f>SUM('Expenses 2021'!C10:C11)</f>
        <v>198484</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212</v>
      </c>
      <c r="D37" s="48">
        <f>SUM('Expenses 2021'!C7:C9)</f>
        <v>1341602</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217</v>
      </c>
      <c r="D38" s="113">
        <f>D36/D37</f>
        <v>0.14794551588325003</v>
      </c>
      <c r="E38" s="104" t="s">
        <v>220</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221</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222</v>
      </c>
      <c r="C41" s="102" t="s">
        <v>250</v>
      </c>
      <c r="D41" s="48">
        <f>'Expenses 2021'!D40</f>
        <v>2859214</v>
      </c>
      <c r="E41" s="114">
        <f t="shared" ref="E41:E44" si="0">D41/$D$44</f>
        <v>0.69746674352293625</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224</v>
      </c>
      <c r="D42" s="55">
        <f>'Expenses 2021'!E40</f>
        <v>859955</v>
      </c>
      <c r="E42" s="114">
        <f t="shared" si="0"/>
        <v>0.20977443920821129</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225</v>
      </c>
      <c r="D43" s="55">
        <f>'Expenses 2021'!F40</f>
        <v>380258</v>
      </c>
      <c r="E43" s="114">
        <f t="shared" si="0"/>
        <v>9.2758817268852448E-2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189</v>
      </c>
      <c r="D44" s="55">
        <f>SUM(D41:D43)</f>
        <v>4099427</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226</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227</v>
      </c>
      <c r="C47" s="79" t="s">
        <v>228</v>
      </c>
      <c r="D47" s="55">
        <f>'Revenues 2021'!F9</f>
        <v>3288271</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229</v>
      </c>
      <c r="D48" s="55">
        <f>'Expenses 2021'!F40</f>
        <v>380258</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230</v>
      </c>
      <c r="D49" s="115">
        <f>D47/D48</f>
        <v>8.6474735574267996</v>
      </c>
      <c r="E49" s="104" t="s">
        <v>231</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232</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233</v>
      </c>
      <c r="C52" s="79" t="s">
        <v>234</v>
      </c>
      <c r="D52" s="55">
        <f>SUM('Balance Sheet 2021'!E2:E10)</f>
        <v>4977746</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235</v>
      </c>
      <c r="D53" s="55">
        <f>SUM('Balance Sheet 2021'!E19:E22)</f>
        <v>758963</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236</v>
      </c>
      <c r="D54" s="116">
        <f>D52/D53</f>
        <v>6.5586148468370657</v>
      </c>
      <c r="E54" s="104" t="s">
        <v>237</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238</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239</v>
      </c>
      <c r="C57" s="79" t="s">
        <v>240</v>
      </c>
      <c r="D57" s="55">
        <f>'Balance Sheet 2021'!E26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241</v>
      </c>
      <c r="D58" s="55">
        <f>'Balance Sheet 2021'!E18</f>
        <v>11142698</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242</v>
      </c>
      <c r="D59" s="117">
        <f>D57/D58</f>
        <v>0</v>
      </c>
      <c r="E59" s="104" t="s">
        <v>243</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CwN4xZABY6csokJh0fybkc6V4bOl7loKKqesQ+IRltdSAniwqOza5oKBG+ZdnSw9i4pEagc8joFKothpWTxuGQ==" saltValue="3KZLkoor0pNMn6mFX9pcCQ=="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outlinePr summaryBelow="0" summaryRight="0"/>
  </sheetPr>
  <dimension ref="A1:Z999"/>
  <sheetViews>
    <sheetView workbookViewId="0">
      <selection activeCell="E18" sqref="E18"/>
    </sheetView>
  </sheetViews>
  <sheetFormatPr defaultColWidth="12.5703125" defaultRowHeight="12.75" x14ac:dyDescent="0.2"/>
  <cols>
    <col min="1" max="1" width="7.42578125" customWidth="1"/>
    <col min="3" max="3" width="37" customWidth="1"/>
  </cols>
  <sheetData>
    <row r="1" spans="1:26" x14ac:dyDescent="0.2">
      <c r="A1" s="134" t="str">
        <f>'READ HERE FIRST'!A5</f>
        <v>MILWAUKEE FILM</v>
      </c>
      <c r="B1" s="131"/>
      <c r="C1" s="2">
        <v>2022</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3">
        <v>0</v>
      </c>
      <c r="F2" s="9"/>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9"/>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513704</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2054296</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2568000</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2568000</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65</v>
      </c>
      <c r="D10" s="9"/>
      <c r="E10" s="9"/>
      <c r="F10" s="32">
        <v>574752</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t="s">
        <v>66</v>
      </c>
      <c r="D11" s="41"/>
      <c r="E11" s="41"/>
      <c r="F11" s="33">
        <v>557000</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t="s">
        <v>64</v>
      </c>
      <c r="D12" s="41"/>
      <c r="E12" s="41"/>
      <c r="F12" s="33">
        <v>341452</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t="s">
        <v>244</v>
      </c>
      <c r="D13" s="41"/>
      <c r="E13" s="41"/>
      <c r="F13" s="33">
        <v>249195</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t="s">
        <v>68</v>
      </c>
      <c r="D14" s="41"/>
      <c r="E14" s="41"/>
      <c r="F14" s="33">
        <v>29002</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1300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69</v>
      </c>
      <c r="D16" s="37"/>
      <c r="E16" s="37"/>
      <c r="F16" s="37">
        <f>SUM(F10:F15)</f>
        <v>1752701</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70</v>
      </c>
      <c r="B17" s="36">
        <v>3</v>
      </c>
      <c r="C17" s="43" t="s">
        <v>71</v>
      </c>
      <c r="D17" s="43"/>
      <c r="E17" s="43"/>
      <c r="F17" s="33">
        <v>21142</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72</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73</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74</v>
      </c>
      <c r="E20" s="46" t="s">
        <v>75</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76</v>
      </c>
      <c r="C21" s="30" t="s">
        <v>77</v>
      </c>
      <c r="D21" s="33">
        <v>5620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78</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79</v>
      </c>
      <c r="D23" s="48">
        <f t="shared" ref="D23:E23" si="0">D21-D22</f>
        <v>5620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80</v>
      </c>
      <c r="D24" s="37"/>
      <c r="E24" s="37"/>
      <c r="F24" s="37">
        <f>SUM(D23:E23)</f>
        <v>5620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81</v>
      </c>
      <c r="E25" s="46" t="s">
        <v>82</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83</v>
      </c>
      <c r="C26" s="50" t="s">
        <v>251</v>
      </c>
      <c r="D26" s="33">
        <v>1578012</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85</v>
      </c>
      <c r="D27" s="33">
        <v>1580826</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86</v>
      </c>
      <c r="D28" s="48">
        <f t="shared" ref="D28:E28" si="1">D26-D27</f>
        <v>-2814</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87</v>
      </c>
      <c r="D29" s="37"/>
      <c r="E29" s="37"/>
      <c r="F29" s="37">
        <f>SUM(D28:E28)</f>
        <v>-2814</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88</v>
      </c>
      <c r="C30" s="34" t="s">
        <v>89</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90</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91</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92</v>
      </c>
      <c r="C33" s="34" t="s">
        <v>93</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94</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95</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96</v>
      </c>
      <c r="C36" s="34" t="s">
        <v>97</v>
      </c>
      <c r="D36" s="54"/>
      <c r="E36" s="32">
        <v>330736</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98</v>
      </c>
      <c r="D37" s="55"/>
      <c r="E37" s="32">
        <v>103294</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99</v>
      </c>
      <c r="D38" s="51"/>
      <c r="E38" s="52"/>
      <c r="F38" s="37">
        <v>227442</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100</v>
      </c>
      <c r="C39" s="45" t="s">
        <v>101</v>
      </c>
      <c r="D39" s="47"/>
      <c r="E39" s="32">
        <v>12688</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t="s">
        <v>247</v>
      </c>
      <c r="D40" s="47"/>
      <c r="E40" s="32">
        <v>12335</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69</v>
      </c>
      <c r="D43" s="52"/>
      <c r="E43" s="52"/>
      <c r="F43" s="37">
        <f>SUM(E39:E42)</f>
        <v>25023</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104</v>
      </c>
      <c r="D44" s="60"/>
      <c r="E44" s="60"/>
      <c r="F44" s="61">
        <f>SUM(F16:F43)+F9</f>
        <v>4597114</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jo8RqTNTRhQpqY80dkEIskJrS+P//MQo3WhmULIJebHQB8b1890J6efvzgjn2RSdbG85hr3tFAE0tu+dnDrIjg==" saltValue="dg0zN3A0esrFpyWS24i9zw==" spinCount="100000" sheet="1" objects="1" scenarios="1"/>
  <mergeCells count="4">
    <mergeCell ref="A1:B1"/>
    <mergeCell ref="A2:A8"/>
    <mergeCell ref="A10:A15"/>
    <mergeCell ref="A17:A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outlinePr summaryBelow="0" summaryRight="0"/>
  </sheetPr>
  <dimension ref="A1:Z1000"/>
  <sheetViews>
    <sheetView workbookViewId="0">
      <selection activeCell="B5" sqref="B5"/>
    </sheetView>
  </sheetViews>
  <sheetFormatPr defaultColWidth="12.5703125" defaultRowHeight="12.75" x14ac:dyDescent="0.2"/>
  <cols>
    <col min="1" max="1" width="16.140625" customWidth="1"/>
    <col min="2" max="2" width="37" customWidth="1"/>
  </cols>
  <sheetData>
    <row r="1" spans="1:26" x14ac:dyDescent="0.2">
      <c r="A1" s="66" t="str">
        <f>'READ HERE FIRST'!A5</f>
        <v>MILWAUKEE FILM</v>
      </c>
      <c r="B1" s="2">
        <f>'Revenues 2022'!C1</f>
        <v>2022</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105</v>
      </c>
      <c r="D2" s="27" t="s">
        <v>106</v>
      </c>
      <c r="E2" s="27" t="s">
        <v>107</v>
      </c>
      <c r="F2" s="27" t="s">
        <v>108</v>
      </c>
      <c r="G2" s="28"/>
      <c r="H2" s="28"/>
      <c r="I2" s="28"/>
      <c r="J2" s="28"/>
      <c r="K2" s="28"/>
      <c r="L2" s="28"/>
      <c r="M2" s="28"/>
      <c r="N2" s="28"/>
      <c r="O2" s="28"/>
      <c r="P2" s="28"/>
      <c r="Q2" s="28"/>
      <c r="R2" s="28"/>
      <c r="S2" s="28"/>
      <c r="T2" s="28"/>
      <c r="U2" s="28"/>
      <c r="V2" s="28"/>
      <c r="W2" s="28"/>
      <c r="X2" s="28"/>
      <c r="Y2" s="28"/>
      <c r="Z2" s="28"/>
    </row>
    <row r="3" spans="1:26" ht="25.5" x14ac:dyDescent="0.2">
      <c r="A3" s="53">
        <v>1</v>
      </c>
      <c r="B3" s="34" t="s">
        <v>109</v>
      </c>
      <c r="C3" s="69">
        <v>107208</v>
      </c>
      <c r="D3" s="70">
        <v>107208</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110</v>
      </c>
      <c r="C4" s="69">
        <v>55051</v>
      </c>
      <c r="D4" s="70">
        <v>55051</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111</v>
      </c>
      <c r="C5" s="69">
        <f t="shared" ref="C5:C6" si="0">SUM(D5:F5)</f>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112</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113</v>
      </c>
      <c r="C7" s="69">
        <v>492178</v>
      </c>
      <c r="D7" s="70">
        <v>209145</v>
      </c>
      <c r="E7" s="70">
        <v>236698</v>
      </c>
      <c r="F7" s="70">
        <v>46335</v>
      </c>
      <c r="G7" s="28"/>
      <c r="H7" s="28"/>
      <c r="I7" s="28"/>
      <c r="J7" s="28"/>
      <c r="K7" s="28"/>
      <c r="L7" s="28"/>
      <c r="M7" s="28"/>
      <c r="N7" s="28"/>
      <c r="O7" s="28"/>
      <c r="P7" s="28"/>
      <c r="Q7" s="28"/>
      <c r="R7" s="28"/>
      <c r="S7" s="28"/>
      <c r="T7" s="28"/>
      <c r="U7" s="28"/>
      <c r="V7" s="28"/>
      <c r="W7" s="28"/>
      <c r="X7" s="28"/>
      <c r="Y7" s="28"/>
      <c r="Z7" s="28"/>
    </row>
    <row r="8" spans="1:26" ht="51" x14ac:dyDescent="0.2">
      <c r="A8" s="53">
        <v>6</v>
      </c>
      <c r="B8" s="34" t="s">
        <v>114</v>
      </c>
      <c r="C8" s="69">
        <f>SUM(D8:F8)</f>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115</v>
      </c>
      <c r="C9" s="69">
        <v>1966872</v>
      </c>
      <c r="D9" s="70">
        <v>1486893</v>
      </c>
      <c r="E9" s="70">
        <v>205050</v>
      </c>
      <c r="F9" s="70">
        <v>274929</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116</v>
      </c>
      <c r="C10" s="69">
        <v>31159</v>
      </c>
      <c r="D10" s="70">
        <v>0</v>
      </c>
      <c r="E10" s="70">
        <v>31159</v>
      </c>
      <c r="F10" s="70">
        <v>0</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117</v>
      </c>
      <c r="C11" s="69">
        <v>189954</v>
      </c>
      <c r="D11" s="70">
        <v>106623</v>
      </c>
      <c r="E11" s="70">
        <v>55505</v>
      </c>
      <c r="F11" s="70">
        <v>27826</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118</v>
      </c>
      <c r="C12" s="69">
        <v>172940</v>
      </c>
      <c r="D12" s="70">
        <v>114642</v>
      </c>
      <c r="E12" s="70">
        <v>33231</v>
      </c>
      <c r="F12" s="70">
        <v>25067</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119</v>
      </c>
      <c r="C13" s="69">
        <f t="shared" ref="C13:C15" si="1">SUM(D13:F13)</f>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120</v>
      </c>
      <c r="B14" s="30" t="s">
        <v>121</v>
      </c>
      <c r="C14" s="69">
        <f t="shared" si="1"/>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122</v>
      </c>
      <c r="C15" s="69">
        <f t="shared" si="1"/>
        <v>0</v>
      </c>
      <c r="D15" s="70">
        <v>0</v>
      </c>
      <c r="E15" s="70">
        <v>0</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123</v>
      </c>
      <c r="C16" s="69">
        <v>15513</v>
      </c>
      <c r="D16" s="70">
        <v>0</v>
      </c>
      <c r="E16" s="70">
        <v>15513</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124</v>
      </c>
      <c r="C17" s="69">
        <f t="shared" ref="C17:C19" si="2">SUM(D17:F17)</f>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125</v>
      </c>
      <c r="C18" s="69">
        <f t="shared" si="2"/>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126</v>
      </c>
      <c r="C19" s="69">
        <f t="shared" si="2"/>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127</v>
      </c>
      <c r="C20" s="69">
        <v>239931</v>
      </c>
      <c r="D20" s="70">
        <v>73275</v>
      </c>
      <c r="E20" s="70">
        <v>166656</v>
      </c>
      <c r="F20" s="70">
        <v>0</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128</v>
      </c>
      <c r="C21" s="69">
        <v>299236</v>
      </c>
      <c r="D21" s="70">
        <v>278817</v>
      </c>
      <c r="E21" s="70">
        <v>20419</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129</v>
      </c>
      <c r="C22" s="69">
        <v>138697</v>
      </c>
      <c r="D22" s="70">
        <v>117329</v>
      </c>
      <c r="E22" s="70">
        <v>12115</v>
      </c>
      <c r="F22" s="70">
        <v>9253</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130</v>
      </c>
      <c r="C23" s="69">
        <v>63219</v>
      </c>
      <c r="D23" s="70">
        <v>13991</v>
      </c>
      <c r="E23" s="70">
        <v>43678</v>
      </c>
      <c r="F23" s="70">
        <v>5550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73</v>
      </c>
      <c r="C24" s="69">
        <f>SUM(D24:F24)</f>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131</v>
      </c>
      <c r="C25" s="69">
        <v>842994</v>
      </c>
      <c r="D25" s="70">
        <v>644899</v>
      </c>
      <c r="E25" s="70">
        <v>198095</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132</v>
      </c>
      <c r="C26" s="69">
        <v>291031</v>
      </c>
      <c r="D26" s="70">
        <v>261037</v>
      </c>
      <c r="E26" s="70">
        <v>18835</v>
      </c>
      <c r="F26" s="70">
        <v>11159</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133</v>
      </c>
      <c r="C27" s="69">
        <f>SUM(D27:F27)</f>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134</v>
      </c>
      <c r="C28" s="69">
        <v>18917</v>
      </c>
      <c r="D28" s="70">
        <v>0</v>
      </c>
      <c r="E28" s="70">
        <v>18830</v>
      </c>
      <c r="F28" s="70">
        <v>87</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135</v>
      </c>
      <c r="C29" s="69">
        <f t="shared" ref="C29:C30" si="3">SUM(D29:F29)</f>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136</v>
      </c>
      <c r="C30" s="69">
        <f t="shared" si="3"/>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137</v>
      </c>
      <c r="C31" s="69">
        <v>550030</v>
      </c>
      <c r="D31" s="70">
        <v>502153</v>
      </c>
      <c r="E31" s="70">
        <v>47877</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138</v>
      </c>
      <c r="C32" s="69">
        <v>63393</v>
      </c>
      <c r="D32" s="70">
        <v>0</v>
      </c>
      <c r="E32" s="70">
        <v>63393</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139</v>
      </c>
      <c r="C33" s="69">
        <f>SUM(D33:F33)</f>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120</v>
      </c>
      <c r="B34" s="30" t="s">
        <v>248</v>
      </c>
      <c r="C34" s="69">
        <v>371292</v>
      </c>
      <c r="D34" s="70">
        <v>371292</v>
      </c>
      <c r="E34" s="70">
        <v>0</v>
      </c>
      <c r="F34" s="70">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t="s">
        <v>252</v>
      </c>
      <c r="C35" s="69">
        <v>199148</v>
      </c>
      <c r="D35" s="70">
        <v>199148</v>
      </c>
      <c r="E35" s="70">
        <v>0</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t="s">
        <v>141</v>
      </c>
      <c r="C36" s="69">
        <v>138250</v>
      </c>
      <c r="D36" s="70">
        <v>138250</v>
      </c>
      <c r="E36" s="70">
        <v>0</v>
      </c>
      <c r="F36" s="70">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t="s">
        <v>253</v>
      </c>
      <c r="C37" s="69">
        <v>79111</v>
      </c>
      <c r="D37" s="70">
        <v>79111</v>
      </c>
      <c r="E37" s="70">
        <v>0</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144</v>
      </c>
      <c r="C38" s="69">
        <v>59718</v>
      </c>
      <c r="D38" s="70">
        <v>39849</v>
      </c>
      <c r="E38" s="70">
        <v>19869</v>
      </c>
      <c r="F38" s="70">
        <v>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SUM(D39:F39)</f>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145</v>
      </c>
      <c r="C40" s="72">
        <f t="shared" ref="C40:F40" si="4">SUM(C3:C39)</f>
        <v>6385842</v>
      </c>
      <c r="D40" s="72">
        <f t="shared" si="4"/>
        <v>4798713</v>
      </c>
      <c r="E40" s="72">
        <f t="shared" si="4"/>
        <v>1186923</v>
      </c>
      <c r="F40" s="72">
        <f t="shared" si="4"/>
        <v>400206</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uPvMDfDfW1+uWO59VugPQPI+xRJAzgPbGK6cJ0fnVNF9Iwa/he5cS/uXubSEw5jta1tM57twVT+MlHmbrnd2qw==" saltValue="2qklA0Vz979gdB0HM0+ET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98"/>
  <sheetViews>
    <sheetView workbookViewId="0">
      <selection activeCell="C7" sqref="C7"/>
    </sheetView>
  </sheetViews>
  <sheetFormatPr defaultColWidth="12.5703125" defaultRowHeight="12.75" x14ac:dyDescent="0.2"/>
  <cols>
    <col min="1" max="1" width="3.28515625" customWidth="1"/>
    <col min="3" max="3" width="37" customWidth="1"/>
  </cols>
  <sheetData>
    <row r="1" spans="1:26" ht="20.25" customHeight="1" x14ac:dyDescent="0.2">
      <c r="A1" s="139" t="str">
        <f>'READ HERE FIRST'!A5</f>
        <v>MILWAUKEE FILM</v>
      </c>
      <c r="B1" s="131"/>
      <c r="C1" s="2">
        <f>'Revenues 2022'!C1</f>
        <v>2022</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146</v>
      </c>
      <c r="B2" s="29">
        <v>1</v>
      </c>
      <c r="C2" s="30" t="s">
        <v>147</v>
      </c>
      <c r="D2" s="79"/>
      <c r="E2" s="78">
        <v>863956</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148</v>
      </c>
      <c r="D3" s="79"/>
      <c r="E3" s="78">
        <v>940911</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149</v>
      </c>
      <c r="D4" s="79"/>
      <c r="E4" s="78">
        <v>1561670</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150</v>
      </c>
      <c r="D5" s="79"/>
      <c r="E5" s="78">
        <v>484170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151</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152</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153</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154</v>
      </c>
      <c r="D9" s="79"/>
      <c r="E9" s="78">
        <v>31819</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155</v>
      </c>
      <c r="D10" s="79"/>
      <c r="E10" s="78">
        <v>72444</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156</v>
      </c>
      <c r="C11" s="30" t="s">
        <v>157</v>
      </c>
      <c r="D11" s="78">
        <v>6984477</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158</v>
      </c>
      <c r="C12" s="30" t="s">
        <v>159</v>
      </c>
      <c r="D12" s="78">
        <v>1775951</v>
      </c>
      <c r="E12" s="76">
        <f>D11-D12</f>
        <v>5208526</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160</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161</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162</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163</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164</v>
      </c>
      <c r="D17" s="79"/>
      <c r="E17" s="78">
        <v>13501904</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165</v>
      </c>
      <c r="D18" s="7"/>
      <c r="E18" s="80">
        <f>SUM(E2:E17)</f>
        <v>22665400</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166</v>
      </c>
      <c r="B19" s="81">
        <v>17</v>
      </c>
      <c r="C19" s="82" t="s">
        <v>167</v>
      </c>
      <c r="D19" s="83"/>
      <c r="E19" s="78">
        <v>166320</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168</v>
      </c>
      <c r="D20" s="83"/>
      <c r="E20" s="78">
        <v>182507</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169</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170</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171</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172</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173</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174</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175</v>
      </c>
      <c r="D27" s="83"/>
      <c r="E27" s="70">
        <v>13676566</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176</v>
      </c>
      <c r="D28" s="89"/>
      <c r="E28" s="90">
        <f>SUM(E19:E27)</f>
        <v>14025393</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177</v>
      </c>
      <c r="B29" s="81"/>
      <c r="C29" s="91" t="s">
        <v>178</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179</v>
      </c>
      <c r="D30" s="83"/>
      <c r="E30" s="78">
        <v>6822054</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180</v>
      </c>
      <c r="D31" s="83"/>
      <c r="E31" s="78">
        <v>1817953</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181</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182</v>
      </c>
      <c r="D33" s="83"/>
      <c r="E33" s="70"/>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183</v>
      </c>
      <c r="D34" s="83"/>
      <c r="E34" s="70"/>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184</v>
      </c>
      <c r="D35" s="83"/>
      <c r="E35" s="70"/>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185</v>
      </c>
      <c r="D36" s="94"/>
      <c r="E36" s="90">
        <f>SUM(E30:E35)</f>
        <v>8640007</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186</v>
      </c>
      <c r="D37" s="98"/>
      <c r="E37" s="99">
        <f>E36+E28</f>
        <v>22665400</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pXV7m8Jez6XjyXtyKSfcIP4zaz4wZl/n5IoqYo/rxdVvgU57Pxjo3EhEbNrHirRDpwdvxCUIFrC4X40XV84Abg==" saltValue="e/Tg9sxzJbJ22MbOHaKaTg==" spinCount="100000" sheet="1" objects="1" scenarios="1"/>
  <mergeCells count="4">
    <mergeCell ref="A1:B1"/>
    <mergeCell ref="A2:A17"/>
    <mergeCell ref="A19:A27"/>
    <mergeCell ref="A29:A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ht="27.75" customHeight="1" x14ac:dyDescent="0.2">
      <c r="A1" s="66" t="str">
        <f>'READ HERE FIRST'!A5</f>
        <v>MILWAUKEE FILM</v>
      </c>
      <c r="B1" s="2">
        <f>'Revenues 2022'!C1</f>
        <v>2022</v>
      </c>
      <c r="C1" s="121"/>
      <c r="D1" s="15"/>
      <c r="E1" s="100"/>
      <c r="F1" s="28"/>
      <c r="G1" s="28"/>
      <c r="H1" s="28"/>
      <c r="I1" s="28"/>
      <c r="J1" s="28"/>
      <c r="K1" s="28"/>
      <c r="L1" s="28"/>
      <c r="M1" s="28"/>
      <c r="N1" s="28"/>
      <c r="O1" s="28"/>
      <c r="P1" s="28"/>
      <c r="Q1" s="28"/>
      <c r="R1" s="28"/>
      <c r="S1" s="28"/>
      <c r="T1" s="28"/>
      <c r="U1" s="28"/>
      <c r="V1" s="28"/>
      <c r="W1" s="28"/>
      <c r="X1" s="28"/>
      <c r="Y1" s="28"/>
    </row>
    <row r="2" spans="1:25" x14ac:dyDescent="0.2">
      <c r="A2" s="145" t="s">
        <v>187</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188</v>
      </c>
      <c r="C3" s="79" t="s">
        <v>189</v>
      </c>
      <c r="D3" s="55">
        <f>'Expenses 2022'!C40</f>
        <v>6385842</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190</v>
      </c>
      <c r="D4" s="55">
        <f>'Expenses 2022'!C31</f>
        <v>550030</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191</v>
      </c>
      <c r="D5" s="55">
        <f>D3-D4</f>
        <v>5835812</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192</v>
      </c>
      <c r="D6" s="55">
        <f>D5/12</f>
        <v>486317.66666666669</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193</v>
      </c>
      <c r="D7" s="48">
        <f>'Balance Sheet 2022'!E2+'Balance Sheet 2022'!E3</f>
        <v>1804867</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187</v>
      </c>
      <c r="D8" s="103">
        <f>D7/D6</f>
        <v>3.7112922760363083</v>
      </c>
      <c r="E8" s="104" t="s">
        <v>194</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195</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196</v>
      </c>
      <c r="C11" s="79" t="s">
        <v>197</v>
      </c>
      <c r="D11" s="48">
        <f>'Balance Sheet 2022'!E30</f>
        <v>6822054</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198</v>
      </c>
      <c r="D12" s="48">
        <f>'Expenses 2022'!C40</f>
        <v>6385842</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199</v>
      </c>
      <c r="D13" s="55">
        <f>D12/12</f>
        <v>532153.5</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195</v>
      </c>
      <c r="D14" s="103">
        <f>D11/D13</f>
        <v>12.819710854105066</v>
      </c>
      <c r="E14" s="104" t="s">
        <v>194</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200</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201</v>
      </c>
      <c r="C17" s="79" t="s">
        <v>202</v>
      </c>
      <c r="D17" s="48">
        <f>SUM('Balance Sheet 2022'!E13:E15)</f>
        <v>0</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198</v>
      </c>
      <c r="D18" s="48">
        <f>'Expenses 2022'!C40</f>
        <v>6385842</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199</v>
      </c>
      <c r="D19" s="55">
        <f>D18/12</f>
        <v>532153.5</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203</v>
      </c>
      <c r="D20" s="103">
        <f>D17/D19</f>
        <v>0</v>
      </c>
      <c r="E20" s="104" t="s">
        <v>194</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204</v>
      </c>
      <c r="D21" s="107">
        <f>D20+D8</f>
        <v>3.7112922760363083</v>
      </c>
      <c r="E21" s="108" t="s">
        <v>194</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205</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206</v>
      </c>
      <c r="C24" s="111"/>
      <c r="D24" s="70">
        <f>MAX('Revenues 2022'!E2:E7)</f>
        <v>2054296</v>
      </c>
      <c r="E24" s="112" t="s">
        <v>207</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208</v>
      </c>
      <c r="D25" s="55">
        <f>'Revenues 2022'!F44</f>
        <v>4597114</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205</v>
      </c>
      <c r="D26" s="113">
        <f>D24/D25</f>
        <v>0.44686644707962431</v>
      </c>
      <c r="E26" s="104" t="s">
        <v>209</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210</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211</v>
      </c>
      <c r="C29" s="79" t="s">
        <v>212</v>
      </c>
      <c r="D29" s="48">
        <f>SUM('Expenses 2022'!C7:C9)</f>
        <v>2459050</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213</v>
      </c>
      <c r="D30" s="48">
        <f>SUM('Expenses 2022'!C10:C12)</f>
        <v>394053</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214</v>
      </c>
      <c r="D31" s="48">
        <f>SUM(D29:D30)</f>
        <v>2853103</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189</v>
      </c>
      <c r="D32" s="48">
        <f>'Expenses 2022'!C40</f>
        <v>6385842</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215</v>
      </c>
      <c r="D33" s="113">
        <f>D31/D32</f>
        <v>0.44678571752949731</v>
      </c>
      <c r="E33" s="104" t="s">
        <v>216</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217</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218</v>
      </c>
      <c r="C36" s="79" t="s">
        <v>219</v>
      </c>
      <c r="D36" s="48">
        <f>SUM('Expenses 2022'!C10:C11)</f>
        <v>221113</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212</v>
      </c>
      <c r="D37" s="48">
        <f>SUM('Expenses 2022'!C7:C9)</f>
        <v>2459050</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217</v>
      </c>
      <c r="D38" s="113">
        <f>D36/D37</f>
        <v>8.991805778654359E-2</v>
      </c>
      <c r="E38" s="104" t="s">
        <v>220</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221</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222</v>
      </c>
      <c r="C41" s="102" t="s">
        <v>254</v>
      </c>
      <c r="D41" s="48">
        <f>'Expenses 2022'!D40</f>
        <v>4798713</v>
      </c>
      <c r="E41" s="114">
        <f t="shared" ref="E41:E44" si="0">D41/$D$44</f>
        <v>0.75146127949924224</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224</v>
      </c>
      <c r="D42" s="55">
        <f>'Expenses 2022'!E40</f>
        <v>1186923</v>
      </c>
      <c r="E42" s="114">
        <f t="shared" si="0"/>
        <v>0.18586789338038742</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225</v>
      </c>
      <c r="D43" s="55">
        <f>'Expenses 2022'!F40</f>
        <v>400206</v>
      </c>
      <c r="E43" s="114">
        <f t="shared" si="0"/>
        <v>6.2670827120370351E-2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189</v>
      </c>
      <c r="D44" s="55">
        <f>SUM(D41:D43)</f>
        <v>6385842</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226</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227</v>
      </c>
      <c r="C47" s="79" t="s">
        <v>228</v>
      </c>
      <c r="D47" s="55">
        <f>'Revenues 2022'!F9</f>
        <v>2568000</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229</v>
      </c>
      <c r="D48" s="55">
        <f>'Expenses 2022'!F40</f>
        <v>400206</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230</v>
      </c>
      <c r="D49" s="115">
        <f>D47/D48</f>
        <v>6.4166954018680382</v>
      </c>
      <c r="E49" s="104" t="s">
        <v>231</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232</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233</v>
      </c>
      <c r="C52" s="79" t="s">
        <v>234</v>
      </c>
      <c r="D52" s="55">
        <f>SUM('Balance Sheet 2022'!E2:E10)</f>
        <v>3954970</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235</v>
      </c>
      <c r="D53" s="55">
        <f>SUM('Balance Sheet 2022'!E19:E22)</f>
        <v>348827</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236</v>
      </c>
      <c r="D54" s="116">
        <f>D52/D53</f>
        <v>11.337912489572195</v>
      </c>
      <c r="E54" s="104" t="s">
        <v>237</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238</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239</v>
      </c>
      <c r="C57" s="79" t="s">
        <v>240</v>
      </c>
      <c r="D57" s="55">
        <f>'Balance Sheet 2022'!E26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241</v>
      </c>
      <c r="D58" s="55">
        <f>'Balance Sheet 2022'!E18</f>
        <v>22665400</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242</v>
      </c>
      <c r="D59" s="117">
        <f>D57/D58</f>
        <v>0</v>
      </c>
      <c r="E59" s="104" t="s">
        <v>243</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oH9oYO2Sd799UrJgcMsLjF5AFGnQbmZfbBHLZTKCkMF+zl+2OCo+2VnIIg7cWvv1ZG3pyMDCdJmw3kXr913TRQ==" saltValue="REjqrW8A49y4WMGap5U9cA=="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ummaryBelow="0" summaryRight="0"/>
  </sheetPr>
  <dimension ref="A1:Y1010"/>
  <sheetViews>
    <sheetView workbookViewId="0"/>
  </sheetViews>
  <sheetFormatPr defaultColWidth="12.5703125" defaultRowHeight="15.75" customHeight="1" x14ac:dyDescent="0.2"/>
  <cols>
    <col min="1" max="1" width="15" customWidth="1"/>
    <col min="2" max="2" width="37" customWidth="1"/>
    <col min="3" max="3" width="34.5703125" customWidth="1"/>
    <col min="4" max="7" width="12.5703125" customWidth="1"/>
    <col min="8" max="8" width="21.85546875" customWidth="1"/>
  </cols>
  <sheetData>
    <row r="1" spans="1:25" ht="32.25" customHeight="1" x14ac:dyDescent="0.2">
      <c r="A1" s="66" t="str">
        <f>'READ HERE FIRST'!A5</f>
        <v>MILWAUKEE FILM</v>
      </c>
      <c r="B1" s="2" t="s">
        <v>255</v>
      </c>
      <c r="C1" s="15"/>
      <c r="D1" s="15"/>
      <c r="E1" s="15"/>
      <c r="F1" s="100"/>
      <c r="G1" s="100"/>
      <c r="H1" s="100"/>
      <c r="I1" s="28"/>
      <c r="J1" s="28"/>
      <c r="K1" s="28"/>
      <c r="L1" s="28"/>
      <c r="M1" s="28"/>
      <c r="N1" s="28"/>
      <c r="O1" s="28"/>
      <c r="P1" s="28"/>
      <c r="Q1" s="28"/>
      <c r="R1" s="28"/>
      <c r="S1" s="28"/>
      <c r="T1" s="28"/>
      <c r="U1" s="28"/>
      <c r="V1" s="28"/>
      <c r="W1" s="28"/>
      <c r="X1" s="28"/>
      <c r="Y1" s="28"/>
    </row>
    <row r="2" spans="1:25" x14ac:dyDescent="0.2">
      <c r="A2" s="145" t="s">
        <v>187</v>
      </c>
      <c r="B2" s="131"/>
      <c r="C2" s="101"/>
      <c r="D2" s="101"/>
      <c r="E2" s="101"/>
      <c r="F2" s="51"/>
      <c r="G2" s="51"/>
      <c r="H2" s="51"/>
      <c r="I2" s="28"/>
      <c r="J2" s="28"/>
      <c r="K2" s="28"/>
      <c r="L2" s="28"/>
      <c r="M2" s="28"/>
      <c r="N2" s="28"/>
      <c r="O2" s="28"/>
      <c r="P2" s="28"/>
      <c r="Q2" s="28"/>
      <c r="R2" s="28"/>
      <c r="S2" s="28"/>
      <c r="T2" s="28"/>
      <c r="U2" s="28"/>
      <c r="V2" s="28"/>
      <c r="W2" s="28"/>
      <c r="X2" s="28"/>
      <c r="Y2" s="28"/>
    </row>
    <row r="3" spans="1:25" x14ac:dyDescent="0.2">
      <c r="A3" s="15"/>
      <c r="B3" s="146" t="s">
        <v>188</v>
      </c>
      <c r="C3" s="15"/>
      <c r="D3" s="15"/>
      <c r="E3" s="79"/>
      <c r="F3" s="54"/>
      <c r="G3" s="54"/>
      <c r="H3" s="54"/>
      <c r="I3" s="28"/>
      <c r="J3" s="28"/>
      <c r="K3" s="28"/>
      <c r="L3" s="28"/>
      <c r="M3" s="28"/>
      <c r="N3" s="28"/>
      <c r="O3" s="28"/>
      <c r="P3" s="28"/>
      <c r="Q3" s="28"/>
      <c r="R3" s="28"/>
      <c r="S3" s="28"/>
      <c r="T3" s="28"/>
      <c r="U3" s="28"/>
      <c r="V3" s="28"/>
      <c r="W3" s="28"/>
      <c r="X3" s="28"/>
      <c r="Y3" s="28"/>
    </row>
    <row r="4" spans="1:25" x14ac:dyDescent="0.2">
      <c r="A4" s="15"/>
      <c r="B4" s="141"/>
      <c r="C4" s="29"/>
      <c r="D4" s="29" t="s">
        <v>256</v>
      </c>
      <c r="E4" s="29" t="s">
        <v>257</v>
      </c>
      <c r="F4" s="29" t="s">
        <v>258</v>
      </c>
      <c r="G4" s="39" t="s">
        <v>259</v>
      </c>
      <c r="H4" s="39"/>
      <c r="I4" s="28"/>
      <c r="J4" s="28"/>
      <c r="K4" s="28"/>
      <c r="L4" s="28"/>
      <c r="M4" s="28"/>
      <c r="N4" s="28"/>
      <c r="O4" s="28"/>
      <c r="P4" s="28"/>
      <c r="Q4" s="28"/>
      <c r="R4" s="28"/>
      <c r="S4" s="28"/>
      <c r="T4" s="28"/>
      <c r="U4" s="28"/>
      <c r="V4" s="28"/>
      <c r="W4" s="28"/>
      <c r="X4" s="28"/>
      <c r="Y4" s="28"/>
    </row>
    <row r="5" spans="1:25" x14ac:dyDescent="0.2">
      <c r="A5" s="15"/>
      <c r="B5" s="141"/>
      <c r="C5" s="102" t="s">
        <v>187</v>
      </c>
      <c r="D5" s="122">
        <f>'Ratios 2020'!D8</f>
        <v>2.9715858437357028</v>
      </c>
      <c r="E5" s="122">
        <f>'Ratios 2021'!D8</f>
        <v>6.073398190216091</v>
      </c>
      <c r="F5" s="122">
        <f>'Ratios 2022'!D8</f>
        <v>3.7112922760363083</v>
      </c>
      <c r="G5" s="122">
        <f>AVERAGE(D5:F5)</f>
        <v>4.2520921033293675</v>
      </c>
      <c r="H5" s="104" t="s">
        <v>194</v>
      </c>
      <c r="I5" s="28"/>
      <c r="J5" s="28"/>
      <c r="K5" s="28"/>
      <c r="L5" s="28"/>
      <c r="M5" s="28"/>
      <c r="N5" s="28"/>
      <c r="O5" s="28"/>
      <c r="P5" s="28"/>
      <c r="Q5" s="28"/>
      <c r="R5" s="28"/>
      <c r="S5" s="28"/>
      <c r="T5" s="28"/>
      <c r="U5" s="28"/>
      <c r="V5" s="28"/>
      <c r="W5" s="28"/>
      <c r="X5" s="28"/>
      <c r="Y5" s="28"/>
    </row>
    <row r="6" spans="1:25" x14ac:dyDescent="0.2">
      <c r="A6" s="15"/>
      <c r="B6" s="142"/>
      <c r="C6" s="29"/>
      <c r="D6" s="29"/>
      <c r="E6" s="29"/>
      <c r="F6" s="29"/>
      <c r="G6" s="29"/>
      <c r="H6" s="29"/>
      <c r="I6" s="28"/>
      <c r="J6" s="28"/>
      <c r="K6" s="28"/>
      <c r="L6" s="28"/>
      <c r="M6" s="28"/>
      <c r="N6" s="28"/>
      <c r="O6" s="28"/>
      <c r="P6" s="28"/>
      <c r="Q6" s="28"/>
      <c r="R6" s="28"/>
      <c r="S6" s="28"/>
      <c r="T6" s="28"/>
      <c r="U6" s="28"/>
      <c r="V6" s="28"/>
      <c r="W6" s="28"/>
      <c r="X6" s="28"/>
      <c r="Y6" s="28"/>
    </row>
    <row r="7" spans="1:25" x14ac:dyDescent="0.2">
      <c r="A7" s="145" t="s">
        <v>195</v>
      </c>
      <c r="B7" s="131"/>
      <c r="C7" s="123"/>
      <c r="D7" s="123"/>
      <c r="E7" s="123"/>
      <c r="F7" s="123"/>
      <c r="G7" s="123"/>
      <c r="H7" s="123"/>
      <c r="I7" s="28"/>
      <c r="J7" s="28"/>
      <c r="K7" s="28"/>
      <c r="L7" s="28"/>
      <c r="M7" s="28"/>
      <c r="N7" s="28"/>
      <c r="O7" s="28"/>
      <c r="P7" s="28"/>
      <c r="Q7" s="28"/>
      <c r="R7" s="28"/>
      <c r="S7" s="28"/>
      <c r="T7" s="28"/>
      <c r="U7" s="28"/>
      <c r="V7" s="28"/>
      <c r="W7" s="28"/>
      <c r="X7" s="28"/>
      <c r="Y7" s="28"/>
    </row>
    <row r="8" spans="1:25" x14ac:dyDescent="0.2">
      <c r="A8" s="15"/>
      <c r="B8" s="146" t="s">
        <v>196</v>
      </c>
      <c r="C8" s="39"/>
      <c r="D8" s="39"/>
      <c r="E8" s="29"/>
      <c r="F8" s="29"/>
      <c r="G8" s="29"/>
      <c r="H8" s="29"/>
      <c r="I8" s="28"/>
      <c r="J8" s="28"/>
      <c r="K8" s="28"/>
      <c r="L8" s="28"/>
      <c r="M8" s="28"/>
      <c r="N8" s="28"/>
      <c r="O8" s="28"/>
      <c r="P8" s="28"/>
      <c r="Q8" s="28"/>
      <c r="R8" s="28"/>
      <c r="S8" s="28"/>
      <c r="T8" s="28"/>
      <c r="U8" s="28"/>
      <c r="V8" s="28"/>
      <c r="W8" s="28"/>
      <c r="X8" s="28"/>
      <c r="Y8" s="28"/>
    </row>
    <row r="9" spans="1:25" x14ac:dyDescent="0.2">
      <c r="A9" s="15"/>
      <c r="B9" s="141"/>
      <c r="C9" s="29"/>
      <c r="D9" s="29" t="s">
        <v>256</v>
      </c>
      <c r="E9" s="29" t="s">
        <v>257</v>
      </c>
      <c r="F9" s="29" t="s">
        <v>258</v>
      </c>
      <c r="G9" s="39" t="s">
        <v>259</v>
      </c>
      <c r="H9" s="39"/>
      <c r="I9" s="28"/>
      <c r="J9" s="28"/>
      <c r="K9" s="28"/>
      <c r="L9" s="28"/>
      <c r="M9" s="28"/>
      <c r="N9" s="28"/>
      <c r="O9" s="28"/>
      <c r="P9" s="28"/>
      <c r="Q9" s="28"/>
      <c r="R9" s="28"/>
      <c r="S9" s="28"/>
      <c r="T9" s="28"/>
      <c r="U9" s="28"/>
      <c r="V9" s="28"/>
      <c r="W9" s="28"/>
      <c r="X9" s="28"/>
      <c r="Y9" s="28"/>
    </row>
    <row r="10" spans="1:25" x14ac:dyDescent="0.2">
      <c r="A10" s="15"/>
      <c r="B10" s="141"/>
      <c r="C10" s="102" t="s">
        <v>195</v>
      </c>
      <c r="D10" s="103">
        <f>'Ratios 2020'!D14</f>
        <v>19.906606204840148</v>
      </c>
      <c r="E10" s="103">
        <f>'Ratios 2021'!D14</f>
        <v>22.646146400460356</v>
      </c>
      <c r="F10" s="103">
        <f>'Ratios 2022'!D14</f>
        <v>12.819710854105066</v>
      </c>
      <c r="G10" s="122">
        <f>AVERAGE(D10:F10)</f>
        <v>18.457487819801859</v>
      </c>
      <c r="H10" s="104" t="s">
        <v>194</v>
      </c>
      <c r="I10" s="28"/>
      <c r="J10" s="28"/>
      <c r="K10" s="28"/>
      <c r="L10" s="28"/>
      <c r="M10" s="28"/>
      <c r="N10" s="28"/>
      <c r="O10" s="28"/>
      <c r="P10" s="28"/>
      <c r="Q10" s="28"/>
      <c r="R10" s="28"/>
      <c r="S10" s="28"/>
      <c r="T10" s="28"/>
      <c r="U10" s="28"/>
      <c r="V10" s="28"/>
      <c r="W10" s="28"/>
      <c r="X10" s="28"/>
      <c r="Y10" s="28"/>
    </row>
    <row r="11" spans="1:25" x14ac:dyDescent="0.2">
      <c r="A11" s="15"/>
      <c r="B11" s="142"/>
      <c r="C11" s="29"/>
      <c r="D11" s="29"/>
      <c r="E11" s="29"/>
      <c r="F11" s="29"/>
      <c r="G11" s="29"/>
      <c r="H11" s="29"/>
      <c r="I11" s="28"/>
      <c r="J11" s="28"/>
      <c r="K11" s="28"/>
      <c r="L11" s="28"/>
      <c r="M11" s="28"/>
      <c r="N11" s="28"/>
      <c r="O11" s="28"/>
      <c r="P11" s="28"/>
      <c r="Q11" s="28"/>
      <c r="R11" s="28"/>
      <c r="S11" s="28"/>
      <c r="T11" s="28"/>
      <c r="U11" s="28"/>
      <c r="V11" s="28"/>
      <c r="W11" s="28"/>
      <c r="X11" s="28"/>
      <c r="Y11" s="28"/>
    </row>
    <row r="12" spans="1:25" x14ac:dyDescent="0.2">
      <c r="A12" s="145" t="s">
        <v>200</v>
      </c>
      <c r="B12" s="131"/>
      <c r="C12" s="101"/>
      <c r="D12" s="101"/>
      <c r="E12" s="101"/>
      <c r="F12" s="51"/>
      <c r="G12" s="51"/>
      <c r="H12" s="51"/>
      <c r="I12" s="28"/>
      <c r="J12" s="28"/>
      <c r="K12" s="28"/>
      <c r="L12" s="28"/>
      <c r="M12" s="28"/>
      <c r="N12" s="28"/>
      <c r="O12" s="28"/>
      <c r="P12" s="28"/>
      <c r="Q12" s="28"/>
      <c r="R12" s="28"/>
      <c r="S12" s="28"/>
      <c r="T12" s="28"/>
      <c r="U12" s="28"/>
      <c r="V12" s="28"/>
      <c r="W12" s="28"/>
      <c r="X12" s="28"/>
      <c r="Y12" s="28"/>
    </row>
    <row r="13" spans="1:25" x14ac:dyDescent="0.2">
      <c r="A13" s="15"/>
      <c r="B13" s="146" t="s">
        <v>201</v>
      </c>
      <c r="C13" s="15"/>
      <c r="D13" s="15"/>
      <c r="E13" s="79"/>
      <c r="F13" s="54"/>
      <c r="G13" s="54"/>
      <c r="H13" s="54"/>
      <c r="I13" s="28"/>
      <c r="J13" s="28"/>
      <c r="K13" s="28"/>
      <c r="L13" s="28"/>
      <c r="M13" s="28"/>
      <c r="N13" s="28"/>
      <c r="O13" s="28"/>
      <c r="P13" s="28"/>
      <c r="Q13" s="28"/>
      <c r="R13" s="28"/>
      <c r="S13" s="28"/>
      <c r="T13" s="28"/>
      <c r="U13" s="28"/>
      <c r="V13" s="28"/>
      <c r="W13" s="28"/>
      <c r="X13" s="28"/>
      <c r="Y13" s="28"/>
    </row>
    <row r="14" spans="1:25" x14ac:dyDescent="0.2">
      <c r="A14" s="15"/>
      <c r="B14" s="141"/>
      <c r="C14" s="29"/>
      <c r="D14" s="29" t="s">
        <v>256</v>
      </c>
      <c r="E14" s="29" t="s">
        <v>257</v>
      </c>
      <c r="F14" s="29" t="s">
        <v>258</v>
      </c>
      <c r="G14" s="39" t="s">
        <v>259</v>
      </c>
      <c r="H14" s="39"/>
      <c r="I14" s="28"/>
      <c r="J14" s="28"/>
      <c r="K14" s="28"/>
      <c r="L14" s="28"/>
      <c r="M14" s="28"/>
      <c r="N14" s="28"/>
      <c r="O14" s="28"/>
      <c r="P14" s="28"/>
      <c r="Q14" s="28"/>
      <c r="R14" s="28"/>
      <c r="S14" s="28"/>
      <c r="T14" s="28"/>
      <c r="U14" s="28"/>
      <c r="V14" s="28"/>
      <c r="W14" s="28"/>
      <c r="X14" s="28"/>
      <c r="Y14" s="28"/>
    </row>
    <row r="15" spans="1:25" x14ac:dyDescent="0.2">
      <c r="A15" s="15"/>
      <c r="B15" s="141"/>
      <c r="C15" s="102" t="s">
        <v>203</v>
      </c>
      <c r="D15" s="124">
        <f>'Ratios 2020'!D20</f>
        <v>6.3252714754557191</v>
      </c>
      <c r="E15" s="124">
        <f>'Ratios 2021'!D20</f>
        <v>1.6921018474045275</v>
      </c>
      <c r="F15" s="124">
        <f>'Ratios 2022'!D20</f>
        <v>0</v>
      </c>
      <c r="G15" s="122">
        <f>AVERAGE(D15:F15)</f>
        <v>2.6724577742867486</v>
      </c>
      <c r="H15" s="104" t="s">
        <v>194</v>
      </c>
      <c r="I15" s="28"/>
      <c r="J15" s="28"/>
      <c r="K15" s="28"/>
      <c r="L15" s="28"/>
      <c r="M15" s="28"/>
      <c r="N15" s="28"/>
      <c r="O15" s="28"/>
      <c r="P15" s="28"/>
      <c r="Q15" s="28"/>
      <c r="R15" s="28"/>
      <c r="S15" s="28"/>
      <c r="T15" s="28"/>
      <c r="U15" s="28"/>
      <c r="V15" s="28"/>
      <c r="W15" s="28"/>
      <c r="X15" s="28"/>
      <c r="Y15" s="28"/>
    </row>
    <row r="16" spans="1:25" x14ac:dyDescent="0.2">
      <c r="A16" s="15"/>
      <c r="B16" s="142"/>
      <c r="C16" s="102"/>
      <c r="D16" s="102"/>
      <c r="E16" s="109"/>
      <c r="F16" s="104"/>
      <c r="G16" s="104"/>
      <c r="H16" s="104"/>
      <c r="I16" s="28"/>
      <c r="J16" s="28"/>
      <c r="K16" s="28"/>
      <c r="L16" s="28"/>
      <c r="M16" s="28"/>
      <c r="N16" s="28"/>
      <c r="O16" s="28"/>
      <c r="P16" s="28"/>
      <c r="Q16" s="28"/>
      <c r="R16" s="28"/>
      <c r="S16" s="28"/>
      <c r="T16" s="28"/>
      <c r="U16" s="28"/>
      <c r="V16" s="28"/>
      <c r="W16" s="28"/>
      <c r="X16" s="28"/>
      <c r="Y16" s="28"/>
    </row>
    <row r="17" spans="1:25" x14ac:dyDescent="0.2">
      <c r="A17" s="145" t="s">
        <v>205</v>
      </c>
      <c r="B17" s="131"/>
      <c r="C17" s="7"/>
      <c r="D17" s="7"/>
      <c r="E17" s="7"/>
      <c r="F17" s="110"/>
      <c r="G17" s="110"/>
      <c r="H17" s="110"/>
      <c r="I17" s="38"/>
      <c r="J17" s="38"/>
      <c r="K17" s="38"/>
      <c r="L17" s="38"/>
      <c r="M17" s="38"/>
      <c r="N17" s="38"/>
      <c r="O17" s="38"/>
      <c r="P17" s="38"/>
      <c r="Q17" s="38"/>
      <c r="R17" s="38"/>
      <c r="S17" s="38"/>
      <c r="T17" s="38"/>
      <c r="U17" s="38"/>
      <c r="V17" s="38"/>
      <c r="W17" s="38"/>
      <c r="X17" s="38"/>
      <c r="Y17" s="38"/>
    </row>
    <row r="18" spans="1:25" x14ac:dyDescent="0.2">
      <c r="A18" s="15"/>
      <c r="B18" s="146" t="s">
        <v>206</v>
      </c>
      <c r="C18" s="15"/>
      <c r="D18" s="15"/>
      <c r="E18" s="79"/>
      <c r="F18" s="54"/>
      <c r="G18" s="54"/>
      <c r="H18" s="54"/>
      <c r="I18" s="28"/>
      <c r="J18" s="28"/>
      <c r="K18" s="28"/>
      <c r="L18" s="28"/>
      <c r="M18" s="28"/>
      <c r="N18" s="28"/>
      <c r="O18" s="28"/>
      <c r="P18" s="28"/>
      <c r="Q18" s="28"/>
      <c r="R18" s="28"/>
      <c r="S18" s="28"/>
      <c r="T18" s="28"/>
      <c r="U18" s="28"/>
      <c r="V18" s="28"/>
      <c r="W18" s="28"/>
      <c r="X18" s="28"/>
      <c r="Y18" s="28"/>
    </row>
    <row r="19" spans="1:25" x14ac:dyDescent="0.2">
      <c r="A19" s="15"/>
      <c r="B19" s="141"/>
      <c r="C19" s="29"/>
      <c r="D19" s="29" t="s">
        <v>256</v>
      </c>
      <c r="E19" s="29" t="s">
        <v>257</v>
      </c>
      <c r="F19" s="29" t="s">
        <v>258</v>
      </c>
      <c r="G19" s="39" t="s">
        <v>259</v>
      </c>
      <c r="H19" s="39"/>
      <c r="I19" s="28"/>
      <c r="J19" s="28"/>
      <c r="K19" s="28"/>
      <c r="L19" s="28"/>
      <c r="M19" s="28"/>
      <c r="N19" s="28"/>
      <c r="O19" s="28"/>
      <c r="P19" s="28"/>
      <c r="Q19" s="28"/>
      <c r="R19" s="28"/>
      <c r="S19" s="28"/>
      <c r="T19" s="28"/>
      <c r="U19" s="28"/>
      <c r="V19" s="28"/>
      <c r="W19" s="28"/>
      <c r="X19" s="28"/>
      <c r="Y19" s="28"/>
    </row>
    <row r="20" spans="1:25" x14ac:dyDescent="0.2">
      <c r="A20" s="15"/>
      <c r="B20" s="141"/>
      <c r="C20" s="102" t="s">
        <v>205</v>
      </c>
      <c r="D20" s="113">
        <f>'Ratios 2020'!D26</f>
        <v>0.65022663627837685</v>
      </c>
      <c r="E20" s="113">
        <f>'Ratios 2021'!D26</f>
        <v>0.40261194269429285</v>
      </c>
      <c r="F20" s="113">
        <f>'Ratios 2022'!D26</f>
        <v>0.44686644707962431</v>
      </c>
      <c r="G20" s="125">
        <f>AVERAGE(D20:F20)</f>
        <v>0.49990167535076474</v>
      </c>
      <c r="H20" s="104" t="s">
        <v>209</v>
      </c>
      <c r="I20" s="28"/>
      <c r="J20" s="28"/>
      <c r="K20" s="28"/>
      <c r="L20" s="28"/>
      <c r="M20" s="28"/>
      <c r="N20" s="28"/>
      <c r="O20" s="28"/>
      <c r="P20" s="28"/>
      <c r="Q20" s="28"/>
      <c r="R20" s="28"/>
      <c r="S20" s="28"/>
      <c r="T20" s="28"/>
      <c r="U20" s="28"/>
      <c r="V20" s="28"/>
      <c r="W20" s="28"/>
      <c r="X20" s="28"/>
      <c r="Y20" s="28"/>
    </row>
    <row r="21" spans="1:25" x14ac:dyDescent="0.2">
      <c r="A21" s="15"/>
      <c r="B21" s="142"/>
      <c r="C21" s="79"/>
      <c r="D21" s="79"/>
      <c r="E21" s="79"/>
      <c r="F21" s="54"/>
      <c r="G21" s="54"/>
      <c r="H21" s="54"/>
      <c r="I21" s="28"/>
      <c r="J21" s="28"/>
      <c r="K21" s="28"/>
      <c r="L21" s="28"/>
      <c r="M21" s="28"/>
      <c r="N21" s="28"/>
      <c r="O21" s="28"/>
      <c r="P21" s="28"/>
      <c r="Q21" s="28"/>
      <c r="R21" s="28"/>
      <c r="S21" s="28"/>
      <c r="T21" s="28"/>
      <c r="U21" s="28"/>
      <c r="V21" s="28"/>
      <c r="W21" s="28"/>
      <c r="X21" s="28"/>
      <c r="Y21" s="28"/>
    </row>
    <row r="22" spans="1:25" x14ac:dyDescent="0.2">
      <c r="A22" s="145" t="s">
        <v>210</v>
      </c>
      <c r="B22" s="131"/>
      <c r="C22" s="7"/>
      <c r="D22" s="7"/>
      <c r="E22" s="7"/>
      <c r="F22" s="110"/>
      <c r="G22" s="110"/>
      <c r="H22" s="110"/>
      <c r="I22" s="38"/>
      <c r="J22" s="38"/>
      <c r="K22" s="38"/>
      <c r="L22" s="38"/>
      <c r="M22" s="38"/>
      <c r="N22" s="38"/>
      <c r="O22" s="38"/>
      <c r="P22" s="38"/>
      <c r="Q22" s="38"/>
      <c r="R22" s="38"/>
      <c r="S22" s="38"/>
      <c r="T22" s="38"/>
      <c r="U22" s="38"/>
      <c r="V22" s="38"/>
      <c r="W22" s="38"/>
      <c r="X22" s="38"/>
      <c r="Y22" s="38"/>
    </row>
    <row r="23" spans="1:25" x14ac:dyDescent="0.2">
      <c r="A23" s="15"/>
      <c r="B23" s="146" t="s">
        <v>211</v>
      </c>
      <c r="C23" s="15"/>
      <c r="D23" s="15"/>
      <c r="E23" s="79"/>
      <c r="F23" s="54"/>
      <c r="G23" s="54"/>
      <c r="H23" s="54"/>
      <c r="I23" s="28"/>
      <c r="J23" s="28"/>
      <c r="K23" s="28"/>
      <c r="L23" s="28"/>
      <c r="M23" s="28"/>
      <c r="N23" s="28"/>
      <c r="O23" s="28"/>
      <c r="P23" s="28"/>
      <c r="Q23" s="28"/>
      <c r="R23" s="28"/>
      <c r="S23" s="28"/>
      <c r="T23" s="28"/>
      <c r="U23" s="28"/>
      <c r="V23" s="28"/>
      <c r="W23" s="28"/>
      <c r="X23" s="28"/>
      <c r="Y23" s="28"/>
    </row>
    <row r="24" spans="1:25" x14ac:dyDescent="0.2">
      <c r="A24" s="15"/>
      <c r="B24" s="141"/>
      <c r="C24" s="29"/>
      <c r="D24" s="29" t="s">
        <v>256</v>
      </c>
      <c r="E24" s="29" t="s">
        <v>257</v>
      </c>
      <c r="F24" s="29" t="s">
        <v>258</v>
      </c>
      <c r="G24" s="39" t="s">
        <v>259</v>
      </c>
      <c r="H24" s="39"/>
      <c r="I24" s="28"/>
      <c r="J24" s="28"/>
      <c r="K24" s="28"/>
      <c r="L24" s="28"/>
      <c r="M24" s="28"/>
      <c r="N24" s="28"/>
      <c r="O24" s="28"/>
      <c r="P24" s="28"/>
      <c r="Q24" s="28"/>
      <c r="R24" s="28"/>
      <c r="S24" s="28"/>
      <c r="T24" s="28"/>
      <c r="U24" s="28"/>
      <c r="V24" s="28"/>
      <c r="W24" s="28"/>
      <c r="X24" s="28"/>
      <c r="Y24" s="28"/>
    </row>
    <row r="25" spans="1:25" x14ac:dyDescent="0.2">
      <c r="A25" s="15"/>
      <c r="B25" s="141"/>
      <c r="C25" s="102" t="s">
        <v>215</v>
      </c>
      <c r="D25" s="113">
        <f>'Ratios 2020'!D33</f>
        <v>0.5691237784201636</v>
      </c>
      <c r="E25" s="113">
        <f>'Ratios 2021'!D33</f>
        <v>0.40124510083970272</v>
      </c>
      <c r="F25" s="113">
        <f>'Ratios 2022'!D33</f>
        <v>0.44678571752949731</v>
      </c>
      <c r="G25" s="125">
        <f>AVERAGE(D25:F25)</f>
        <v>0.4723848655964546</v>
      </c>
      <c r="H25" s="104" t="s">
        <v>216</v>
      </c>
      <c r="I25" s="28"/>
      <c r="J25" s="28"/>
      <c r="K25" s="28"/>
      <c r="L25" s="28"/>
      <c r="M25" s="28"/>
      <c r="N25" s="28"/>
      <c r="O25" s="28"/>
      <c r="P25" s="28"/>
      <c r="Q25" s="28"/>
      <c r="R25" s="28"/>
      <c r="S25" s="28"/>
      <c r="T25" s="28"/>
      <c r="U25" s="28"/>
      <c r="V25" s="28"/>
      <c r="W25" s="28"/>
      <c r="X25" s="28"/>
      <c r="Y25" s="28"/>
    </row>
    <row r="26" spans="1:25" x14ac:dyDescent="0.2">
      <c r="A26" s="15"/>
      <c r="B26" s="142"/>
      <c r="C26" s="102"/>
      <c r="D26" s="102"/>
      <c r="E26" s="113"/>
      <c r="F26" s="104"/>
      <c r="G26" s="104"/>
      <c r="H26" s="104"/>
      <c r="I26" s="28"/>
      <c r="J26" s="28"/>
      <c r="K26" s="28"/>
      <c r="L26" s="28"/>
      <c r="M26" s="28"/>
      <c r="N26" s="28"/>
      <c r="O26" s="28"/>
      <c r="P26" s="28"/>
      <c r="Q26" s="28"/>
      <c r="R26" s="28"/>
      <c r="S26" s="28"/>
      <c r="T26" s="28"/>
      <c r="U26" s="28"/>
      <c r="V26" s="28"/>
      <c r="W26" s="28"/>
      <c r="X26" s="28"/>
      <c r="Y26" s="28"/>
    </row>
    <row r="27" spans="1:25" x14ac:dyDescent="0.2">
      <c r="A27" s="145" t="s">
        <v>217</v>
      </c>
      <c r="B27" s="131"/>
      <c r="C27" s="7"/>
      <c r="D27" s="7"/>
      <c r="E27" s="7"/>
      <c r="F27" s="110"/>
      <c r="G27" s="110"/>
      <c r="H27" s="110"/>
      <c r="I27" s="38"/>
      <c r="J27" s="38"/>
      <c r="K27" s="38"/>
      <c r="L27" s="38"/>
      <c r="M27" s="38"/>
      <c r="N27" s="38"/>
      <c r="O27" s="38"/>
      <c r="P27" s="38"/>
      <c r="Q27" s="38"/>
      <c r="R27" s="38"/>
      <c r="S27" s="38"/>
      <c r="T27" s="38"/>
      <c r="U27" s="38"/>
      <c r="V27" s="38"/>
      <c r="W27" s="38"/>
      <c r="X27" s="38"/>
      <c r="Y27" s="38"/>
    </row>
    <row r="28" spans="1:25" x14ac:dyDescent="0.2">
      <c r="A28" s="15"/>
      <c r="B28" s="148" t="s">
        <v>218</v>
      </c>
      <c r="C28" s="15"/>
      <c r="D28" s="15"/>
      <c r="E28" s="79"/>
      <c r="F28" s="54"/>
      <c r="G28" s="54"/>
      <c r="H28" s="54"/>
      <c r="I28" s="28"/>
      <c r="J28" s="28"/>
      <c r="K28" s="28"/>
      <c r="L28" s="28"/>
      <c r="M28" s="28"/>
      <c r="N28" s="28"/>
      <c r="O28" s="28"/>
      <c r="P28" s="28"/>
      <c r="Q28" s="28"/>
      <c r="R28" s="28"/>
      <c r="S28" s="28"/>
      <c r="T28" s="28"/>
      <c r="U28" s="28"/>
      <c r="V28" s="28"/>
      <c r="W28" s="28"/>
      <c r="X28" s="28"/>
      <c r="Y28" s="28"/>
    </row>
    <row r="29" spans="1:25" x14ac:dyDescent="0.2">
      <c r="A29" s="15"/>
      <c r="B29" s="141"/>
      <c r="C29" s="29"/>
      <c r="D29" s="29" t="s">
        <v>256</v>
      </c>
      <c r="E29" s="29" t="s">
        <v>257</v>
      </c>
      <c r="F29" s="29" t="s">
        <v>258</v>
      </c>
      <c r="G29" s="39" t="s">
        <v>259</v>
      </c>
      <c r="H29" s="39"/>
      <c r="I29" s="28"/>
      <c r="J29" s="28"/>
      <c r="K29" s="28"/>
      <c r="L29" s="28"/>
      <c r="M29" s="28"/>
      <c r="N29" s="28"/>
      <c r="O29" s="28"/>
      <c r="P29" s="28"/>
      <c r="Q29" s="28"/>
      <c r="R29" s="28"/>
      <c r="S29" s="28"/>
      <c r="T29" s="28"/>
      <c r="U29" s="28"/>
      <c r="V29" s="28"/>
      <c r="W29" s="28"/>
      <c r="X29" s="28"/>
      <c r="Y29" s="28"/>
    </row>
    <row r="30" spans="1:25" x14ac:dyDescent="0.2">
      <c r="A30" s="15"/>
      <c r="B30" s="141"/>
      <c r="C30" s="102" t="s">
        <v>217</v>
      </c>
      <c r="D30" s="113">
        <f>'Ratios 2020'!D38</f>
        <v>0.11826674813825597</v>
      </c>
      <c r="E30" s="113">
        <f>'Ratios 2021'!D38</f>
        <v>0.14794551588325003</v>
      </c>
      <c r="F30" s="113">
        <f>'Ratios 2022'!D38</f>
        <v>8.991805778654359E-2</v>
      </c>
      <c r="G30" s="125">
        <f>AVERAGE(D30:F30)</f>
        <v>0.11871010726934987</v>
      </c>
      <c r="H30" s="104" t="s">
        <v>220</v>
      </c>
      <c r="I30" s="28"/>
      <c r="J30" s="28"/>
      <c r="K30" s="28"/>
      <c r="L30" s="28"/>
      <c r="M30" s="28"/>
      <c r="N30" s="28"/>
      <c r="O30" s="28"/>
      <c r="P30" s="28"/>
      <c r="Q30" s="28"/>
      <c r="R30" s="28"/>
      <c r="S30" s="28"/>
      <c r="T30" s="28"/>
      <c r="U30" s="28"/>
      <c r="V30" s="28"/>
      <c r="W30" s="28"/>
      <c r="X30" s="28"/>
      <c r="Y30" s="28"/>
    </row>
    <row r="31" spans="1:25" x14ac:dyDescent="0.2">
      <c r="A31" s="15"/>
      <c r="B31" s="142"/>
      <c r="C31" s="3"/>
      <c r="D31" s="3"/>
      <c r="E31" s="3"/>
      <c r="F31" s="3"/>
      <c r="G31" s="3"/>
      <c r="H31" s="3"/>
      <c r="I31" s="28"/>
      <c r="J31" s="28"/>
      <c r="K31" s="28"/>
      <c r="L31" s="28"/>
      <c r="M31" s="28"/>
      <c r="N31" s="28"/>
      <c r="O31" s="28"/>
      <c r="P31" s="28"/>
      <c r="Q31" s="28"/>
      <c r="R31" s="28"/>
      <c r="S31" s="28"/>
      <c r="T31" s="28"/>
      <c r="U31" s="28"/>
      <c r="V31" s="28"/>
      <c r="W31" s="28"/>
      <c r="X31" s="28"/>
      <c r="Y31" s="28"/>
    </row>
    <row r="32" spans="1:25" x14ac:dyDescent="0.2">
      <c r="A32" s="145" t="s">
        <v>221</v>
      </c>
      <c r="B32" s="131"/>
      <c r="C32" s="7"/>
      <c r="D32" s="7"/>
      <c r="E32" s="7"/>
      <c r="F32" s="110"/>
      <c r="G32" s="110"/>
      <c r="H32" s="110"/>
      <c r="I32" s="38"/>
      <c r="J32" s="38"/>
      <c r="K32" s="38"/>
      <c r="L32" s="38"/>
      <c r="M32" s="38"/>
      <c r="N32" s="38"/>
      <c r="O32" s="38"/>
      <c r="P32" s="38"/>
      <c r="Q32" s="38"/>
      <c r="R32" s="38"/>
      <c r="S32" s="38"/>
      <c r="T32" s="38"/>
      <c r="U32" s="38"/>
      <c r="V32" s="38"/>
      <c r="W32" s="38"/>
      <c r="X32" s="38"/>
      <c r="Y32" s="38"/>
    </row>
    <row r="33" spans="1:25" x14ac:dyDescent="0.2">
      <c r="A33" s="15"/>
      <c r="B33" s="146" t="s">
        <v>222</v>
      </c>
      <c r="C33" s="15"/>
      <c r="D33" s="15"/>
      <c r="E33" s="79"/>
      <c r="F33" s="54"/>
      <c r="G33" s="54"/>
      <c r="H33" s="54"/>
      <c r="I33" s="28"/>
      <c r="J33" s="28"/>
      <c r="K33" s="28"/>
      <c r="L33" s="28"/>
      <c r="M33" s="28"/>
      <c r="N33" s="28"/>
      <c r="O33" s="28"/>
      <c r="P33" s="28"/>
      <c r="Q33" s="28"/>
      <c r="R33" s="28"/>
      <c r="S33" s="28"/>
      <c r="T33" s="28"/>
      <c r="U33" s="28"/>
      <c r="V33" s="28"/>
      <c r="W33" s="28"/>
      <c r="X33" s="28"/>
      <c r="Y33" s="28"/>
    </row>
    <row r="34" spans="1:25" x14ac:dyDescent="0.2">
      <c r="A34" s="15"/>
      <c r="B34" s="141"/>
      <c r="C34" s="29"/>
      <c r="D34" s="29" t="s">
        <v>256</v>
      </c>
      <c r="E34" s="29" t="s">
        <v>257</v>
      </c>
      <c r="F34" s="29" t="s">
        <v>258</v>
      </c>
      <c r="G34" s="39" t="s">
        <v>259</v>
      </c>
      <c r="H34" s="39"/>
      <c r="I34" s="28"/>
      <c r="J34" s="28"/>
      <c r="K34" s="28"/>
      <c r="L34" s="28"/>
      <c r="M34" s="28"/>
      <c r="N34" s="28"/>
      <c r="O34" s="28"/>
      <c r="P34" s="28"/>
      <c r="Q34" s="28"/>
      <c r="R34" s="28"/>
      <c r="S34" s="28"/>
      <c r="T34" s="28"/>
      <c r="U34" s="28"/>
      <c r="V34" s="28"/>
      <c r="W34" s="28"/>
      <c r="X34" s="28"/>
      <c r="Y34" s="28"/>
    </row>
    <row r="35" spans="1:25" x14ac:dyDescent="0.2">
      <c r="A35" s="15"/>
      <c r="B35" s="141"/>
      <c r="C35" s="102" t="s">
        <v>260</v>
      </c>
      <c r="D35" s="113">
        <f>'Ratios 2020'!E41</f>
        <v>0.67060720193988088</v>
      </c>
      <c r="E35" s="113">
        <f>'Ratios 2021'!E41</f>
        <v>0.69746674352293625</v>
      </c>
      <c r="F35" s="113">
        <f>'Ratios 2022'!E41</f>
        <v>0.75146127949924224</v>
      </c>
      <c r="G35" s="125">
        <f t="shared" ref="G35:G37" si="0">AVERAGE(D35:F35)</f>
        <v>0.70651174165401986</v>
      </c>
      <c r="H35" s="125"/>
      <c r="I35" s="28"/>
      <c r="J35" s="28"/>
      <c r="K35" s="28"/>
      <c r="L35" s="28"/>
      <c r="M35" s="28"/>
      <c r="N35" s="28"/>
      <c r="O35" s="28"/>
      <c r="P35" s="28"/>
      <c r="Q35" s="28"/>
      <c r="R35" s="28"/>
      <c r="S35" s="28"/>
      <c r="T35" s="28"/>
      <c r="U35" s="28"/>
      <c r="V35" s="28"/>
      <c r="W35" s="28"/>
      <c r="X35" s="28"/>
      <c r="Y35" s="28"/>
    </row>
    <row r="36" spans="1:25" x14ac:dyDescent="0.2">
      <c r="A36" s="15"/>
      <c r="B36" s="142"/>
      <c r="C36" s="102" t="s">
        <v>224</v>
      </c>
      <c r="D36" s="113">
        <f>'Ratios 2020'!E42</f>
        <v>0.20034513873413723</v>
      </c>
      <c r="E36" s="113">
        <f>'Ratios 2021'!E42</f>
        <v>0.20977443920821129</v>
      </c>
      <c r="F36" s="113">
        <f>'Ratios 2022'!E42</f>
        <v>0.18586789338038742</v>
      </c>
      <c r="G36" s="125">
        <f t="shared" si="0"/>
        <v>0.198662490440912</v>
      </c>
      <c r="H36" s="125"/>
      <c r="I36" s="28"/>
      <c r="J36" s="28"/>
      <c r="K36" s="28"/>
      <c r="L36" s="28"/>
      <c r="M36" s="28"/>
      <c r="N36" s="28"/>
      <c r="O36" s="28"/>
      <c r="P36" s="28"/>
      <c r="Q36" s="28"/>
      <c r="R36" s="28"/>
      <c r="S36" s="28"/>
      <c r="T36" s="28"/>
      <c r="U36" s="28"/>
      <c r="V36" s="28"/>
      <c r="W36" s="28"/>
      <c r="X36" s="28"/>
      <c r="Y36" s="28"/>
    </row>
    <row r="37" spans="1:25" x14ac:dyDescent="0.2">
      <c r="A37" s="15"/>
      <c r="B37" s="126"/>
      <c r="C37" s="102" t="s">
        <v>225</v>
      </c>
      <c r="D37" s="113">
        <f>'Ratios 2020'!E43</f>
        <v>0.12904765932598189</v>
      </c>
      <c r="E37" s="113">
        <f>'Ratios 2021'!E43</f>
        <v>9.2758817268852448E-2</v>
      </c>
      <c r="F37" s="113">
        <f>'Ratios 2022'!E43</f>
        <v>6.2670827120370351E-2</v>
      </c>
      <c r="G37" s="125">
        <f t="shared" si="0"/>
        <v>9.4825767905068234E-2</v>
      </c>
      <c r="H37" s="125"/>
      <c r="I37" s="28"/>
      <c r="J37" s="28"/>
      <c r="K37" s="28"/>
      <c r="L37" s="28"/>
      <c r="M37" s="28"/>
      <c r="N37" s="28"/>
      <c r="O37" s="28"/>
      <c r="P37" s="28"/>
      <c r="Q37" s="28"/>
      <c r="R37" s="28"/>
      <c r="S37" s="28"/>
      <c r="T37" s="28"/>
      <c r="U37" s="28"/>
      <c r="V37" s="28"/>
      <c r="W37" s="28"/>
      <c r="X37" s="28"/>
      <c r="Y37" s="28"/>
    </row>
    <row r="38" spans="1:25" x14ac:dyDescent="0.2">
      <c r="A38" s="15"/>
      <c r="B38" s="126"/>
      <c r="C38" s="79"/>
      <c r="D38" s="79"/>
      <c r="E38" s="79"/>
      <c r="F38" s="54"/>
      <c r="G38" s="54"/>
      <c r="H38" s="54"/>
      <c r="I38" s="28"/>
      <c r="J38" s="28"/>
      <c r="K38" s="28"/>
      <c r="L38" s="28"/>
      <c r="M38" s="28"/>
      <c r="N38" s="28"/>
      <c r="O38" s="28"/>
      <c r="P38" s="28"/>
      <c r="Q38" s="28"/>
      <c r="R38" s="28"/>
      <c r="S38" s="28"/>
      <c r="T38" s="28"/>
      <c r="U38" s="28"/>
      <c r="V38" s="28"/>
      <c r="W38" s="28"/>
      <c r="X38" s="28"/>
      <c r="Y38" s="28"/>
    </row>
    <row r="39" spans="1:25" x14ac:dyDescent="0.2">
      <c r="A39" s="145" t="s">
        <v>226</v>
      </c>
      <c r="B39" s="131"/>
      <c r="C39" s="7"/>
      <c r="D39" s="7"/>
      <c r="E39" s="7"/>
      <c r="F39" s="110"/>
      <c r="G39" s="110"/>
      <c r="H39" s="110"/>
      <c r="I39" s="38"/>
      <c r="J39" s="38"/>
      <c r="K39" s="38"/>
      <c r="L39" s="38"/>
      <c r="M39" s="38"/>
      <c r="N39" s="38"/>
      <c r="O39" s="38"/>
      <c r="P39" s="38"/>
      <c r="Q39" s="38"/>
      <c r="R39" s="38"/>
      <c r="S39" s="38"/>
      <c r="T39" s="38"/>
      <c r="U39" s="38"/>
      <c r="V39" s="38"/>
      <c r="W39" s="38"/>
      <c r="X39" s="38"/>
      <c r="Y39" s="38"/>
    </row>
    <row r="40" spans="1:25" x14ac:dyDescent="0.2">
      <c r="A40" s="15"/>
      <c r="B40" s="146" t="s">
        <v>227</v>
      </c>
      <c r="C40" s="15"/>
      <c r="D40" s="15"/>
      <c r="E40" s="79"/>
      <c r="F40" s="54"/>
      <c r="G40" s="54"/>
      <c r="H40" s="54"/>
      <c r="I40" s="28"/>
      <c r="J40" s="28"/>
      <c r="K40" s="28"/>
      <c r="L40" s="28"/>
      <c r="M40" s="28"/>
      <c r="N40" s="28"/>
      <c r="O40" s="28"/>
      <c r="P40" s="28"/>
      <c r="Q40" s="28"/>
      <c r="R40" s="28"/>
      <c r="S40" s="28"/>
      <c r="T40" s="28"/>
      <c r="U40" s="28"/>
      <c r="V40" s="28"/>
      <c r="W40" s="28"/>
      <c r="X40" s="28"/>
      <c r="Y40" s="28"/>
    </row>
    <row r="41" spans="1:25" x14ac:dyDescent="0.2">
      <c r="A41" s="15"/>
      <c r="B41" s="141"/>
      <c r="C41" s="29"/>
      <c r="D41" s="29" t="s">
        <v>256</v>
      </c>
      <c r="E41" s="29" t="s">
        <v>257</v>
      </c>
      <c r="F41" s="29" t="s">
        <v>258</v>
      </c>
      <c r="G41" s="39" t="s">
        <v>259</v>
      </c>
      <c r="H41" s="39"/>
      <c r="I41" s="28"/>
      <c r="J41" s="28"/>
      <c r="K41" s="28"/>
      <c r="L41" s="28"/>
      <c r="M41" s="28"/>
      <c r="N41" s="28"/>
      <c r="O41" s="28"/>
      <c r="P41" s="28"/>
      <c r="Q41" s="28"/>
      <c r="R41" s="28"/>
      <c r="S41" s="28"/>
      <c r="T41" s="28"/>
      <c r="U41" s="28"/>
      <c r="V41" s="28"/>
      <c r="W41" s="28"/>
      <c r="X41" s="28"/>
      <c r="Y41" s="28"/>
    </row>
    <row r="42" spans="1:25" x14ac:dyDescent="0.2">
      <c r="A42" s="15"/>
      <c r="B42" s="141"/>
      <c r="C42" s="102" t="s">
        <v>230</v>
      </c>
      <c r="D42" s="115">
        <f>'Ratios 2020'!D49</f>
        <v>5.4970831291850404</v>
      </c>
      <c r="E42" s="115">
        <f>'Ratios 2021'!D49</f>
        <v>8.6474735574267996</v>
      </c>
      <c r="F42" s="115">
        <f>'Ratios 2022'!D49</f>
        <v>6.4166954018680382</v>
      </c>
      <c r="G42" s="127">
        <f>AVERAGE(D42:F42)</f>
        <v>6.8537506961599588</v>
      </c>
      <c r="H42" s="104" t="s">
        <v>231</v>
      </c>
      <c r="I42" s="28"/>
      <c r="J42" s="28"/>
      <c r="K42" s="28"/>
      <c r="L42" s="28"/>
      <c r="M42" s="28"/>
      <c r="N42" s="28"/>
      <c r="O42" s="28"/>
      <c r="P42" s="28"/>
      <c r="Q42" s="28"/>
      <c r="R42" s="28"/>
      <c r="S42" s="28"/>
      <c r="T42" s="28"/>
      <c r="U42" s="28"/>
      <c r="V42" s="28"/>
      <c r="W42" s="28"/>
      <c r="X42" s="28"/>
      <c r="Y42" s="28"/>
    </row>
    <row r="43" spans="1:25" x14ac:dyDescent="0.2">
      <c r="A43" s="15"/>
      <c r="B43" s="142"/>
      <c r="C43" s="79"/>
      <c r="D43" s="79"/>
      <c r="E43" s="79"/>
      <c r="F43" s="54"/>
      <c r="G43" s="54"/>
      <c r="H43" s="54"/>
      <c r="I43" s="28"/>
      <c r="J43" s="28"/>
      <c r="K43" s="28"/>
      <c r="L43" s="28"/>
      <c r="M43" s="28"/>
      <c r="N43" s="28"/>
      <c r="O43" s="28"/>
      <c r="P43" s="28"/>
      <c r="Q43" s="28"/>
      <c r="R43" s="28"/>
      <c r="S43" s="28"/>
      <c r="T43" s="28"/>
      <c r="U43" s="28"/>
      <c r="V43" s="28"/>
      <c r="W43" s="28"/>
      <c r="X43" s="28"/>
      <c r="Y43" s="28"/>
    </row>
    <row r="44" spans="1:25" x14ac:dyDescent="0.2">
      <c r="A44" s="145" t="s">
        <v>232</v>
      </c>
      <c r="B44" s="131"/>
      <c r="C44" s="7"/>
      <c r="D44" s="7"/>
      <c r="E44" s="7"/>
      <c r="F44" s="110"/>
      <c r="G44" s="110"/>
      <c r="H44" s="110"/>
      <c r="I44" s="38"/>
      <c r="J44" s="38"/>
      <c r="K44" s="38"/>
      <c r="L44" s="38"/>
      <c r="M44" s="38"/>
      <c r="N44" s="38"/>
      <c r="O44" s="38"/>
      <c r="P44" s="38"/>
      <c r="Q44" s="38"/>
      <c r="R44" s="38"/>
      <c r="S44" s="38"/>
      <c r="T44" s="38"/>
      <c r="U44" s="38"/>
      <c r="V44" s="38"/>
      <c r="W44" s="38"/>
      <c r="X44" s="38"/>
      <c r="Y44" s="38"/>
    </row>
    <row r="45" spans="1:25" x14ac:dyDescent="0.2">
      <c r="A45" s="15"/>
      <c r="B45" s="146" t="s">
        <v>233</v>
      </c>
      <c r="C45" s="15"/>
      <c r="D45" s="15"/>
      <c r="E45" s="79"/>
      <c r="F45" s="54"/>
      <c r="G45" s="54"/>
      <c r="H45" s="54"/>
      <c r="I45" s="28"/>
      <c r="J45" s="28"/>
      <c r="K45" s="28"/>
      <c r="L45" s="28"/>
      <c r="M45" s="28"/>
      <c r="N45" s="28"/>
      <c r="O45" s="28"/>
      <c r="P45" s="28"/>
      <c r="Q45" s="28"/>
      <c r="R45" s="28"/>
      <c r="S45" s="28"/>
      <c r="T45" s="28"/>
      <c r="U45" s="28"/>
      <c r="V45" s="28"/>
      <c r="W45" s="28"/>
      <c r="X45" s="28"/>
      <c r="Y45" s="28"/>
    </row>
    <row r="46" spans="1:25" x14ac:dyDescent="0.2">
      <c r="A46" s="15"/>
      <c r="B46" s="141"/>
      <c r="C46" s="29"/>
      <c r="D46" s="29" t="s">
        <v>256</v>
      </c>
      <c r="E46" s="29" t="s">
        <v>257</v>
      </c>
      <c r="F46" s="29" t="s">
        <v>258</v>
      </c>
      <c r="G46" s="39" t="s">
        <v>259</v>
      </c>
      <c r="H46" s="39"/>
      <c r="I46" s="28"/>
      <c r="J46" s="28"/>
      <c r="K46" s="28"/>
      <c r="L46" s="28"/>
      <c r="M46" s="28"/>
      <c r="N46" s="28"/>
      <c r="O46" s="28"/>
      <c r="P46" s="28"/>
      <c r="Q46" s="28"/>
      <c r="R46" s="28"/>
      <c r="S46" s="28"/>
      <c r="T46" s="28"/>
      <c r="U46" s="28"/>
      <c r="V46" s="28"/>
      <c r="W46" s="28"/>
      <c r="X46" s="28"/>
      <c r="Y46" s="28"/>
    </row>
    <row r="47" spans="1:25" x14ac:dyDescent="0.2">
      <c r="A47" s="15"/>
      <c r="B47" s="141"/>
      <c r="C47" s="102" t="s">
        <v>236</v>
      </c>
      <c r="D47" s="103">
        <f>'Ratios 2020'!D54</f>
        <v>13.929359840643675</v>
      </c>
      <c r="E47" s="103">
        <f>'Ratios 2021'!D54</f>
        <v>6.5586148468370657</v>
      </c>
      <c r="F47" s="103">
        <f>'Ratios 2022'!D54</f>
        <v>11.337912489572195</v>
      </c>
      <c r="G47" s="122">
        <f>AVERAGE(D47:F47)</f>
        <v>10.608629059017645</v>
      </c>
      <c r="H47" s="104" t="s">
        <v>237</v>
      </c>
      <c r="I47" s="28"/>
      <c r="J47" s="28"/>
      <c r="K47" s="28"/>
      <c r="L47" s="28"/>
      <c r="M47" s="28"/>
      <c r="N47" s="28"/>
      <c r="O47" s="28"/>
      <c r="P47" s="28"/>
      <c r="Q47" s="28"/>
      <c r="R47" s="28"/>
      <c r="S47" s="28"/>
      <c r="T47" s="28"/>
      <c r="U47" s="28"/>
      <c r="V47" s="28"/>
      <c r="W47" s="28"/>
      <c r="X47" s="28"/>
      <c r="Y47" s="28"/>
    </row>
    <row r="48" spans="1:25" x14ac:dyDescent="0.2">
      <c r="A48" s="15"/>
      <c r="B48" s="142"/>
      <c r="C48" s="79"/>
      <c r="D48" s="79"/>
      <c r="E48" s="79"/>
      <c r="F48" s="54"/>
      <c r="G48" s="54"/>
      <c r="H48" s="54"/>
      <c r="I48" s="28"/>
      <c r="J48" s="28"/>
      <c r="K48" s="28"/>
      <c r="L48" s="28"/>
      <c r="M48" s="28"/>
      <c r="N48" s="28"/>
      <c r="O48" s="28"/>
      <c r="P48" s="28"/>
      <c r="Q48" s="28"/>
      <c r="R48" s="28"/>
      <c r="S48" s="28"/>
      <c r="T48" s="28"/>
      <c r="U48" s="28"/>
      <c r="V48" s="28"/>
      <c r="W48" s="28"/>
      <c r="X48" s="28"/>
      <c r="Y48" s="28"/>
    </row>
    <row r="49" spans="1:25" x14ac:dyDescent="0.2">
      <c r="A49" s="145" t="s">
        <v>238</v>
      </c>
      <c r="B49" s="131"/>
      <c r="C49" s="7"/>
      <c r="D49" s="7"/>
      <c r="E49" s="7"/>
      <c r="F49" s="110"/>
      <c r="G49" s="110"/>
      <c r="H49" s="110"/>
      <c r="I49" s="38"/>
      <c r="J49" s="38"/>
      <c r="K49" s="38"/>
      <c r="L49" s="38"/>
      <c r="M49" s="38"/>
      <c r="N49" s="38"/>
      <c r="O49" s="38"/>
      <c r="P49" s="38"/>
      <c r="Q49" s="38"/>
      <c r="R49" s="38"/>
      <c r="S49" s="38"/>
      <c r="T49" s="38"/>
      <c r="U49" s="38"/>
      <c r="V49" s="38"/>
      <c r="W49" s="38"/>
      <c r="X49" s="38"/>
      <c r="Y49" s="38"/>
    </row>
    <row r="50" spans="1:25" x14ac:dyDescent="0.2">
      <c r="A50" s="15"/>
      <c r="B50" s="146" t="s">
        <v>239</v>
      </c>
      <c r="C50" s="15"/>
      <c r="D50" s="15"/>
      <c r="E50" s="79"/>
      <c r="F50" s="54"/>
      <c r="G50" s="54"/>
      <c r="H50" s="54"/>
      <c r="I50" s="28"/>
      <c r="J50" s="28"/>
      <c r="K50" s="28"/>
      <c r="L50" s="28"/>
      <c r="M50" s="28"/>
      <c r="N50" s="28"/>
      <c r="O50" s="28"/>
      <c r="P50" s="28"/>
      <c r="Q50" s="28"/>
      <c r="R50" s="28"/>
      <c r="S50" s="28"/>
      <c r="T50" s="28"/>
      <c r="U50" s="28"/>
      <c r="V50" s="28"/>
      <c r="W50" s="28"/>
      <c r="X50" s="28"/>
      <c r="Y50" s="28"/>
    </row>
    <row r="51" spans="1:25" x14ac:dyDescent="0.2">
      <c r="A51" s="15"/>
      <c r="B51" s="141"/>
      <c r="C51" s="29"/>
      <c r="D51" s="29" t="s">
        <v>256</v>
      </c>
      <c r="E51" s="29" t="s">
        <v>257</v>
      </c>
      <c r="F51" s="29" t="s">
        <v>258</v>
      </c>
      <c r="G51" s="39" t="s">
        <v>259</v>
      </c>
      <c r="H51" s="39"/>
      <c r="I51" s="28"/>
      <c r="J51" s="28"/>
      <c r="K51" s="28"/>
      <c r="L51" s="28"/>
      <c r="M51" s="28"/>
      <c r="N51" s="28"/>
      <c r="O51" s="28"/>
      <c r="P51" s="28"/>
      <c r="Q51" s="28"/>
      <c r="R51" s="28"/>
      <c r="S51" s="28"/>
      <c r="T51" s="28"/>
      <c r="U51" s="28"/>
      <c r="V51" s="28"/>
      <c r="W51" s="28"/>
      <c r="X51" s="28"/>
      <c r="Y51" s="28"/>
    </row>
    <row r="52" spans="1:25" x14ac:dyDescent="0.2">
      <c r="A52" s="15"/>
      <c r="B52" s="141"/>
      <c r="C52" s="102" t="s">
        <v>242</v>
      </c>
      <c r="D52" s="128">
        <f>'Ratios 2020'!D59</f>
        <v>0</v>
      </c>
      <c r="E52" s="128">
        <f>'Ratios 2021'!D59</f>
        <v>0</v>
      </c>
      <c r="F52" s="128">
        <f>'Ratios 2022'!D59</f>
        <v>0</v>
      </c>
      <c r="G52" s="129">
        <f>AVERAGE(D52:F52)</f>
        <v>0</v>
      </c>
      <c r="H52" s="104" t="s">
        <v>243</v>
      </c>
      <c r="I52" s="28"/>
      <c r="J52" s="28"/>
      <c r="K52" s="28"/>
      <c r="L52" s="28"/>
      <c r="M52" s="28"/>
      <c r="N52" s="28"/>
      <c r="O52" s="28"/>
      <c r="P52" s="28"/>
      <c r="Q52" s="28"/>
      <c r="R52" s="28"/>
      <c r="S52" s="28"/>
      <c r="T52" s="28"/>
      <c r="U52" s="28"/>
      <c r="V52" s="28"/>
      <c r="W52" s="28"/>
      <c r="X52" s="28"/>
      <c r="Y52" s="28"/>
    </row>
    <row r="53" spans="1:25" x14ac:dyDescent="0.2">
      <c r="A53" s="15"/>
      <c r="B53" s="142"/>
      <c r="C53" s="79"/>
      <c r="D53" s="79"/>
      <c r="E53" s="79"/>
      <c r="F53" s="54"/>
      <c r="G53" s="54"/>
      <c r="H53" s="54"/>
      <c r="I53" s="28"/>
      <c r="J53" s="28"/>
      <c r="K53" s="28"/>
      <c r="L53" s="28"/>
      <c r="M53" s="28"/>
      <c r="N53" s="28"/>
      <c r="O53" s="28"/>
      <c r="P53" s="28"/>
      <c r="Q53" s="28"/>
      <c r="R53" s="28"/>
      <c r="S53" s="28"/>
      <c r="T53" s="28"/>
      <c r="U53" s="28"/>
      <c r="V53" s="28"/>
      <c r="W53" s="28"/>
      <c r="X53" s="28"/>
      <c r="Y53" s="28"/>
    </row>
    <row r="54" spans="1:25" x14ac:dyDescent="0.2">
      <c r="A54" s="28"/>
      <c r="B54" s="28"/>
      <c r="C54" s="28"/>
      <c r="D54" s="28"/>
      <c r="E54" s="28"/>
      <c r="F54" s="1"/>
      <c r="G54" s="1"/>
      <c r="H54" s="1"/>
      <c r="I54" s="28"/>
      <c r="J54" s="28"/>
      <c r="K54" s="28"/>
      <c r="L54" s="28"/>
      <c r="M54" s="28"/>
      <c r="N54" s="28"/>
      <c r="O54" s="28"/>
      <c r="P54" s="28"/>
      <c r="Q54" s="28"/>
      <c r="R54" s="28"/>
      <c r="S54" s="28"/>
      <c r="T54" s="28"/>
      <c r="U54" s="28"/>
      <c r="V54" s="28"/>
      <c r="W54" s="28"/>
      <c r="X54" s="28"/>
      <c r="Y54" s="28"/>
    </row>
    <row r="55" spans="1:25" x14ac:dyDescent="0.2">
      <c r="A55" s="28"/>
      <c r="B55" s="28"/>
      <c r="C55" s="28"/>
      <c r="D55" s="28"/>
      <c r="E55" s="28"/>
      <c r="F55" s="1"/>
      <c r="G55" s="1"/>
      <c r="H55" s="1"/>
      <c r="I55" s="28"/>
      <c r="J55" s="28"/>
      <c r="K55" s="28"/>
      <c r="L55" s="28"/>
      <c r="M55" s="28"/>
      <c r="N55" s="28"/>
      <c r="O55" s="28"/>
      <c r="P55" s="28"/>
      <c r="Q55" s="28"/>
      <c r="R55" s="28"/>
      <c r="S55" s="28"/>
      <c r="T55" s="28"/>
      <c r="U55" s="28"/>
      <c r="V55" s="28"/>
      <c r="W55" s="28"/>
      <c r="X55" s="28"/>
      <c r="Y55" s="28"/>
    </row>
    <row r="56" spans="1:25" x14ac:dyDescent="0.2">
      <c r="A56" s="138" t="s">
        <v>43</v>
      </c>
      <c r="B56" s="131"/>
      <c r="C56" s="25"/>
      <c r="D56" s="25"/>
      <c r="E56" s="26"/>
      <c r="F56" s="26"/>
      <c r="G56" s="26"/>
      <c r="H56" s="26"/>
      <c r="I56" s="28"/>
      <c r="J56" s="28"/>
      <c r="K56" s="28"/>
      <c r="L56" s="28"/>
      <c r="M56" s="28"/>
      <c r="N56" s="28"/>
      <c r="O56" s="28"/>
      <c r="P56" s="28"/>
      <c r="Q56" s="28"/>
      <c r="R56" s="28"/>
      <c r="S56" s="28"/>
      <c r="T56" s="28"/>
      <c r="U56" s="28"/>
      <c r="V56" s="28"/>
      <c r="W56" s="28"/>
      <c r="X56" s="28"/>
      <c r="Y56" s="28"/>
    </row>
    <row r="57" spans="1:25" x14ac:dyDescent="0.2">
      <c r="A57" s="28"/>
      <c r="B57" s="28"/>
      <c r="C57" s="28"/>
      <c r="D57" s="28"/>
      <c r="E57" s="28"/>
      <c r="F57" s="1"/>
      <c r="G57" s="1"/>
      <c r="H57" s="1"/>
      <c r="I57" s="28"/>
      <c r="J57" s="28"/>
      <c r="K57" s="28"/>
      <c r="L57" s="28"/>
      <c r="M57" s="28"/>
      <c r="N57" s="28"/>
      <c r="O57" s="28"/>
      <c r="P57" s="28"/>
      <c r="Q57" s="28"/>
      <c r="R57" s="28"/>
      <c r="S57" s="28"/>
      <c r="T57" s="28"/>
      <c r="U57" s="28"/>
      <c r="V57" s="28"/>
      <c r="W57" s="28"/>
      <c r="X57" s="28"/>
      <c r="Y57" s="28"/>
    </row>
    <row r="58" spans="1:25" x14ac:dyDescent="0.2">
      <c r="A58" s="28"/>
      <c r="B58" s="28"/>
      <c r="C58" s="28"/>
      <c r="D58" s="28"/>
      <c r="E58" s="28"/>
      <c r="F58" s="1"/>
      <c r="G58" s="1"/>
      <c r="H58" s="1"/>
      <c r="I58" s="28"/>
      <c r="J58" s="28"/>
      <c r="K58" s="28"/>
      <c r="L58" s="28"/>
      <c r="M58" s="28"/>
      <c r="N58" s="28"/>
      <c r="O58" s="28"/>
      <c r="P58" s="28"/>
      <c r="Q58" s="28"/>
      <c r="R58" s="28"/>
      <c r="S58" s="28"/>
      <c r="T58" s="28"/>
      <c r="U58" s="28"/>
      <c r="V58" s="28"/>
      <c r="W58" s="28"/>
      <c r="X58" s="28"/>
      <c r="Y58" s="28"/>
    </row>
    <row r="59" spans="1:25" x14ac:dyDescent="0.2">
      <c r="A59" s="28"/>
      <c r="B59" s="28"/>
      <c r="C59" s="28"/>
      <c r="D59" s="28"/>
      <c r="E59" s="28"/>
      <c r="F59" s="1"/>
      <c r="G59" s="1"/>
      <c r="H59" s="1"/>
      <c r="I59" s="28"/>
      <c r="J59" s="28"/>
      <c r="K59" s="28"/>
      <c r="L59" s="28"/>
      <c r="M59" s="28"/>
      <c r="N59" s="28"/>
      <c r="O59" s="28"/>
      <c r="P59" s="28"/>
      <c r="Q59" s="28"/>
      <c r="R59" s="28"/>
      <c r="S59" s="28"/>
      <c r="T59" s="28"/>
      <c r="U59" s="28"/>
      <c r="V59" s="28"/>
      <c r="W59" s="28"/>
      <c r="X59" s="28"/>
      <c r="Y59" s="28"/>
    </row>
    <row r="60" spans="1:25" x14ac:dyDescent="0.2">
      <c r="A60" s="28"/>
      <c r="B60" s="28"/>
      <c r="C60" s="28"/>
      <c r="D60" s="28"/>
      <c r="E60" s="28"/>
      <c r="F60" s="1"/>
      <c r="G60" s="1"/>
      <c r="H60" s="1"/>
      <c r="I60" s="28"/>
      <c r="J60" s="28"/>
      <c r="K60" s="28"/>
      <c r="L60" s="28"/>
      <c r="M60" s="28"/>
      <c r="N60" s="28"/>
      <c r="O60" s="28"/>
      <c r="P60" s="28"/>
      <c r="Q60" s="28"/>
      <c r="R60" s="28"/>
      <c r="S60" s="28"/>
      <c r="T60" s="28"/>
      <c r="U60" s="28"/>
      <c r="V60" s="28"/>
      <c r="W60" s="28"/>
      <c r="X60" s="28"/>
      <c r="Y60" s="28"/>
    </row>
    <row r="61" spans="1:25" x14ac:dyDescent="0.2">
      <c r="A61" s="28"/>
      <c r="B61" s="28"/>
      <c r="C61" s="28"/>
      <c r="D61" s="28"/>
      <c r="E61" s="28"/>
      <c r="F61" s="1"/>
      <c r="G61" s="1"/>
      <c r="H61" s="1"/>
      <c r="I61" s="28"/>
      <c r="J61" s="28"/>
      <c r="K61" s="28"/>
      <c r="L61" s="28"/>
      <c r="M61" s="28"/>
      <c r="N61" s="28"/>
      <c r="O61" s="28"/>
      <c r="P61" s="28"/>
      <c r="Q61" s="28"/>
      <c r="R61" s="28"/>
      <c r="S61" s="28"/>
      <c r="T61" s="28"/>
      <c r="U61" s="28"/>
      <c r="V61" s="28"/>
      <c r="W61" s="28"/>
      <c r="X61" s="28"/>
      <c r="Y61" s="28"/>
    </row>
    <row r="62" spans="1:25" x14ac:dyDescent="0.2">
      <c r="A62" s="28"/>
      <c r="B62" s="28"/>
      <c r="C62" s="28"/>
      <c r="D62" s="28"/>
      <c r="E62" s="28"/>
      <c r="F62" s="1"/>
      <c r="G62" s="28"/>
      <c r="H62" s="28"/>
      <c r="I62" s="28"/>
      <c r="J62" s="28"/>
      <c r="K62" s="28"/>
      <c r="L62" s="28"/>
      <c r="M62" s="28"/>
      <c r="N62" s="28"/>
      <c r="O62" s="28"/>
      <c r="P62" s="28"/>
      <c r="Q62" s="28"/>
      <c r="R62" s="28"/>
      <c r="S62" s="28"/>
      <c r="T62" s="28"/>
      <c r="U62" s="28"/>
      <c r="V62" s="28"/>
      <c r="W62" s="28"/>
      <c r="X62" s="28"/>
      <c r="Y62" s="28"/>
    </row>
    <row r="63" spans="1:25" x14ac:dyDescent="0.2">
      <c r="A63" s="28"/>
      <c r="B63" s="28"/>
      <c r="C63" s="28"/>
      <c r="D63" s="28"/>
      <c r="E63" s="28"/>
      <c r="F63" s="1"/>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28"/>
      <c r="F64" s="1"/>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28"/>
      <c r="F65" s="1"/>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28"/>
      <c r="F66" s="1"/>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28"/>
      <c r="F67" s="1"/>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28"/>
      <c r="F68" s="1"/>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28"/>
      <c r="F69" s="1"/>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28"/>
      <c r="F70" s="1"/>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28"/>
      <c r="F71" s="1"/>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28"/>
      <c r="F72" s="1"/>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28"/>
      <c r="F73" s="1"/>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28"/>
      <c r="F74" s="1"/>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28"/>
      <c r="F75" s="1"/>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28"/>
      <c r="F76" s="1"/>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28"/>
      <c r="F77" s="1"/>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28"/>
      <c r="F78" s="1"/>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28"/>
      <c r="F79" s="1"/>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28"/>
      <c r="F80" s="1"/>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28"/>
      <c r="F81" s="1"/>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28"/>
      <c r="F82" s="1"/>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28"/>
      <c r="F83" s="1"/>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28"/>
      <c r="F84" s="1"/>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28"/>
      <c r="F85" s="1"/>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28"/>
      <c r="F86" s="1"/>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28"/>
      <c r="F87" s="1"/>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28"/>
      <c r="F88" s="1"/>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28"/>
      <c r="F89" s="1"/>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28"/>
      <c r="F90" s="1"/>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28"/>
      <c r="F91" s="1"/>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28"/>
      <c r="F92" s="1"/>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28"/>
      <c r="F93" s="1"/>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28"/>
      <c r="F94" s="1"/>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28"/>
      <c r="F95" s="1"/>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28"/>
      <c r="F96" s="1"/>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28"/>
      <c r="F97" s="1"/>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28"/>
      <c r="F98" s="1"/>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28"/>
      <c r="F99" s="1"/>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28"/>
      <c r="F100" s="1"/>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28"/>
      <c r="F101" s="1"/>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28"/>
      <c r="F102" s="1"/>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28"/>
      <c r="F103" s="1"/>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28"/>
      <c r="F104" s="1"/>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28"/>
      <c r="F105" s="1"/>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28"/>
      <c r="F106" s="1"/>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28"/>
      <c r="F107" s="1"/>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28"/>
      <c r="F108" s="1"/>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28"/>
      <c r="F109" s="1"/>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28"/>
      <c r="F110" s="1"/>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28"/>
      <c r="F111" s="1"/>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28"/>
      <c r="F112" s="1"/>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28"/>
      <c r="F113" s="1"/>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28"/>
      <c r="F114" s="1"/>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28"/>
      <c r="F115" s="1"/>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28"/>
      <c r="F116" s="1"/>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28"/>
      <c r="F117" s="1"/>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28"/>
      <c r="F118" s="1"/>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28"/>
      <c r="F119" s="1"/>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28"/>
      <c r="F120" s="1"/>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28"/>
      <c r="F121" s="1"/>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28"/>
      <c r="F122" s="1"/>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28"/>
      <c r="F123" s="1"/>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28"/>
      <c r="F124" s="1"/>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28"/>
      <c r="F125" s="1"/>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28"/>
      <c r="F126" s="1"/>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28"/>
      <c r="F127" s="1"/>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28"/>
      <c r="F128" s="1"/>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28"/>
      <c r="F129" s="1"/>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28"/>
      <c r="F130" s="1"/>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28"/>
      <c r="F131" s="1"/>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28"/>
      <c r="F132" s="1"/>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28"/>
      <c r="F133" s="1"/>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28"/>
      <c r="F134" s="1"/>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28"/>
      <c r="F135" s="1"/>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28"/>
      <c r="F136" s="1"/>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28"/>
      <c r="F137" s="1"/>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28"/>
      <c r="F138" s="1"/>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28"/>
      <c r="F139" s="1"/>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28"/>
      <c r="F140" s="1"/>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28"/>
      <c r="F141" s="1"/>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28"/>
      <c r="F142" s="1"/>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28"/>
      <c r="F143" s="1"/>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28"/>
      <c r="F144" s="1"/>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28"/>
      <c r="F145" s="1"/>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28"/>
      <c r="F146" s="1"/>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28"/>
      <c r="F147" s="1"/>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28"/>
      <c r="F148" s="1"/>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28"/>
      <c r="F149" s="1"/>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28"/>
      <c r="F150" s="1"/>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28"/>
      <c r="F151" s="1"/>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28"/>
      <c r="F152" s="1"/>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28"/>
      <c r="F153" s="1"/>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28"/>
      <c r="F154" s="1"/>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28"/>
      <c r="F155" s="1"/>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28"/>
      <c r="F156" s="1"/>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28"/>
      <c r="F157" s="1"/>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28"/>
      <c r="F158" s="1"/>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28"/>
      <c r="F159" s="1"/>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28"/>
      <c r="F160" s="1"/>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28"/>
      <c r="F161" s="1"/>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28"/>
      <c r="F162" s="1"/>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28"/>
      <c r="F163" s="1"/>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28"/>
      <c r="F164" s="1"/>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28"/>
      <c r="F165" s="1"/>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28"/>
      <c r="F166" s="1"/>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28"/>
      <c r="F167" s="1"/>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28"/>
      <c r="F168" s="1"/>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28"/>
      <c r="F169" s="1"/>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28"/>
      <c r="F170" s="1"/>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28"/>
      <c r="F171" s="1"/>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28"/>
      <c r="F172" s="1"/>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28"/>
      <c r="F173" s="1"/>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28"/>
      <c r="F174" s="1"/>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28"/>
      <c r="F175" s="1"/>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28"/>
      <c r="F176" s="1"/>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28"/>
      <c r="F177" s="1"/>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28"/>
      <c r="F178" s="1"/>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28"/>
      <c r="F179" s="1"/>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28"/>
      <c r="F180" s="1"/>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28"/>
      <c r="F181" s="1"/>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28"/>
      <c r="F182" s="1"/>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28"/>
      <c r="F183" s="1"/>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28"/>
      <c r="F184" s="1"/>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28"/>
      <c r="F185" s="1"/>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28"/>
      <c r="F186" s="1"/>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28"/>
      <c r="F187" s="1"/>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28"/>
      <c r="F188" s="1"/>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28"/>
      <c r="F189" s="1"/>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28"/>
      <c r="F190" s="1"/>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28"/>
      <c r="F191" s="1"/>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28"/>
      <c r="F192" s="1"/>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28"/>
      <c r="F193" s="1"/>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28"/>
      <c r="F194" s="1"/>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28"/>
      <c r="F195" s="1"/>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28"/>
      <c r="F196" s="1"/>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28"/>
      <c r="F197" s="1"/>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28"/>
      <c r="F198" s="1"/>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28"/>
      <c r="F199" s="1"/>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28"/>
      <c r="F200" s="1"/>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28"/>
      <c r="F201" s="1"/>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28"/>
      <c r="F202" s="1"/>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28"/>
      <c r="F203" s="1"/>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28"/>
      <c r="F204" s="1"/>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28"/>
      <c r="F205" s="1"/>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28"/>
      <c r="F206" s="1"/>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28"/>
      <c r="F207" s="1"/>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28"/>
      <c r="F208" s="1"/>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28"/>
      <c r="F209" s="1"/>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28"/>
      <c r="F210" s="1"/>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28"/>
      <c r="F211" s="1"/>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28"/>
      <c r="F212" s="1"/>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28"/>
      <c r="F213" s="1"/>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28"/>
      <c r="F214" s="1"/>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28"/>
      <c r="F215" s="1"/>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28"/>
      <c r="F216" s="1"/>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28"/>
      <c r="F217" s="1"/>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28"/>
      <c r="F218" s="1"/>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28"/>
      <c r="F219" s="1"/>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28"/>
      <c r="F220" s="1"/>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28"/>
      <c r="F221" s="1"/>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28"/>
      <c r="F222" s="1"/>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28"/>
      <c r="F223" s="1"/>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28"/>
      <c r="F224" s="1"/>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28"/>
      <c r="F225" s="1"/>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28"/>
      <c r="F226" s="1"/>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28"/>
      <c r="F227" s="1"/>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28"/>
      <c r="F228" s="1"/>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28"/>
      <c r="F229" s="1"/>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28"/>
      <c r="F230" s="1"/>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28"/>
      <c r="F231" s="1"/>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28"/>
      <c r="F232" s="1"/>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28"/>
      <c r="F233" s="1"/>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28"/>
      <c r="F234" s="1"/>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28"/>
      <c r="F235" s="1"/>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28"/>
      <c r="F236" s="1"/>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28"/>
      <c r="F237" s="1"/>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28"/>
      <c r="F238" s="1"/>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28"/>
      <c r="F239" s="1"/>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28"/>
      <c r="F240" s="1"/>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28"/>
      <c r="F241" s="1"/>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28"/>
      <c r="F242" s="1"/>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28"/>
      <c r="F243" s="1"/>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28"/>
      <c r="F244" s="1"/>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28"/>
      <c r="F245" s="1"/>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28"/>
      <c r="F246" s="1"/>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28"/>
      <c r="F247" s="1"/>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28"/>
      <c r="F248" s="1"/>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28"/>
      <c r="F249" s="1"/>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28"/>
      <c r="F250" s="1"/>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28"/>
      <c r="F251" s="1"/>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28"/>
      <c r="F252" s="1"/>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28"/>
      <c r="F253" s="1"/>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28"/>
      <c r="F254" s="1"/>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28"/>
      <c r="F255" s="1"/>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28"/>
      <c r="F256" s="1"/>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28"/>
      <c r="F257" s="1"/>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28"/>
      <c r="F258" s="1"/>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28"/>
      <c r="F259" s="1"/>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28"/>
      <c r="F260" s="1"/>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28"/>
      <c r="F261" s="1"/>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28"/>
      <c r="F262" s="1"/>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28"/>
      <c r="F263" s="1"/>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28"/>
      <c r="F264" s="1"/>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28"/>
      <c r="F265" s="1"/>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28"/>
      <c r="F266" s="1"/>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28"/>
      <c r="F267" s="1"/>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28"/>
      <c r="F268" s="1"/>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28"/>
      <c r="F269" s="1"/>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28"/>
      <c r="F270" s="1"/>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28"/>
      <c r="F271" s="1"/>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28"/>
      <c r="F272" s="1"/>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28"/>
      <c r="F273" s="1"/>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28"/>
      <c r="F274" s="1"/>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28"/>
      <c r="F275" s="1"/>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28"/>
      <c r="F276" s="1"/>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28"/>
      <c r="F277" s="1"/>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28"/>
      <c r="F278" s="1"/>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28"/>
      <c r="F279" s="1"/>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28"/>
      <c r="F280" s="1"/>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28"/>
      <c r="F281" s="1"/>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28"/>
      <c r="F282" s="1"/>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28"/>
      <c r="F283" s="1"/>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28"/>
      <c r="F284" s="1"/>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28"/>
      <c r="F285" s="1"/>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28"/>
      <c r="F286" s="1"/>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28"/>
      <c r="F287" s="1"/>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28"/>
      <c r="F288" s="1"/>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28"/>
      <c r="F289" s="1"/>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28"/>
      <c r="F290" s="1"/>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28"/>
      <c r="F291" s="1"/>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28"/>
      <c r="F292" s="1"/>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28"/>
      <c r="F293" s="1"/>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28"/>
      <c r="F294" s="1"/>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28"/>
      <c r="F295" s="1"/>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28"/>
      <c r="F296" s="1"/>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28"/>
      <c r="F297" s="1"/>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28"/>
      <c r="F298" s="1"/>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28"/>
      <c r="F299" s="1"/>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28"/>
      <c r="F300" s="1"/>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28"/>
      <c r="F301" s="1"/>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28"/>
      <c r="F302" s="1"/>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28"/>
      <c r="F303" s="1"/>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28"/>
      <c r="F304" s="1"/>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28"/>
      <c r="F305" s="1"/>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28"/>
      <c r="F306" s="1"/>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28"/>
      <c r="F307" s="1"/>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28"/>
      <c r="F308" s="1"/>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28"/>
      <c r="F309" s="1"/>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28"/>
      <c r="F310" s="1"/>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28"/>
      <c r="F311" s="1"/>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28"/>
      <c r="F312" s="1"/>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28"/>
      <c r="F313" s="1"/>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28"/>
      <c r="F314" s="1"/>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28"/>
      <c r="F315" s="1"/>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28"/>
      <c r="F316" s="1"/>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28"/>
      <c r="F317" s="1"/>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28"/>
      <c r="F318" s="1"/>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28"/>
      <c r="F319" s="1"/>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28"/>
      <c r="F320" s="1"/>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28"/>
      <c r="F321" s="1"/>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28"/>
      <c r="F322" s="1"/>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28"/>
      <c r="F323" s="1"/>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28"/>
      <c r="F324" s="1"/>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28"/>
      <c r="F325" s="1"/>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28"/>
      <c r="F326" s="1"/>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28"/>
      <c r="F327" s="1"/>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28"/>
      <c r="F328" s="1"/>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28"/>
      <c r="F329" s="1"/>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28"/>
      <c r="F330" s="1"/>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28"/>
      <c r="F331" s="1"/>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28"/>
      <c r="F332" s="1"/>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28"/>
      <c r="F333" s="1"/>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28"/>
      <c r="F334" s="1"/>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28"/>
      <c r="F335" s="1"/>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28"/>
      <c r="F336" s="1"/>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28"/>
      <c r="F337" s="1"/>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28"/>
      <c r="F338" s="1"/>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28"/>
      <c r="F339" s="1"/>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28"/>
      <c r="F340" s="1"/>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28"/>
      <c r="F341" s="1"/>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28"/>
      <c r="F342" s="1"/>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28"/>
      <c r="F343" s="1"/>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28"/>
      <c r="F344" s="1"/>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28"/>
      <c r="F345" s="1"/>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28"/>
      <c r="F346" s="1"/>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28"/>
      <c r="F347" s="1"/>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28"/>
      <c r="F348" s="1"/>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28"/>
      <c r="F349" s="1"/>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28"/>
      <c r="F350" s="1"/>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28"/>
      <c r="F351" s="1"/>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28"/>
      <c r="F352" s="1"/>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28"/>
      <c r="F353" s="1"/>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28"/>
      <c r="F354" s="1"/>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28"/>
      <c r="F355" s="1"/>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28"/>
      <c r="F356" s="1"/>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28"/>
      <c r="F357" s="1"/>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28"/>
      <c r="F358" s="1"/>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28"/>
      <c r="F359" s="1"/>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28"/>
      <c r="F360" s="1"/>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28"/>
      <c r="F361" s="1"/>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28"/>
      <c r="F362" s="1"/>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28"/>
      <c r="F363" s="1"/>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28"/>
      <c r="F364" s="1"/>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28"/>
      <c r="F365" s="1"/>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28"/>
      <c r="F366" s="1"/>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28"/>
      <c r="F367" s="1"/>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28"/>
      <c r="F368" s="1"/>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28"/>
      <c r="F369" s="1"/>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28"/>
      <c r="F370" s="1"/>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28"/>
      <c r="F371" s="1"/>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28"/>
      <c r="F372" s="1"/>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28"/>
      <c r="F373" s="1"/>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28"/>
      <c r="F374" s="1"/>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28"/>
      <c r="F375" s="1"/>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28"/>
      <c r="F376" s="1"/>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28"/>
      <c r="F377" s="1"/>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28"/>
      <c r="F378" s="1"/>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28"/>
      <c r="F379" s="1"/>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28"/>
      <c r="F380" s="1"/>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28"/>
      <c r="F381" s="1"/>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28"/>
      <c r="F382" s="1"/>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28"/>
      <c r="F383" s="1"/>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28"/>
      <c r="F384" s="1"/>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28"/>
      <c r="F385" s="1"/>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28"/>
      <c r="F386" s="1"/>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28"/>
      <c r="F387" s="1"/>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28"/>
      <c r="F388" s="1"/>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28"/>
      <c r="F389" s="1"/>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28"/>
      <c r="F390" s="1"/>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28"/>
      <c r="F391" s="1"/>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28"/>
      <c r="F392" s="1"/>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28"/>
      <c r="F393" s="1"/>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28"/>
      <c r="F394" s="1"/>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28"/>
      <c r="F395" s="1"/>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28"/>
      <c r="F396" s="1"/>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28"/>
      <c r="F397" s="1"/>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28"/>
      <c r="F398" s="1"/>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28"/>
      <c r="F399" s="1"/>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28"/>
      <c r="F400" s="1"/>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28"/>
      <c r="F401" s="1"/>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28"/>
      <c r="F402" s="1"/>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28"/>
      <c r="F403" s="1"/>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28"/>
      <c r="F404" s="1"/>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28"/>
      <c r="F405" s="1"/>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28"/>
      <c r="F406" s="1"/>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28"/>
      <c r="F407" s="1"/>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28"/>
      <c r="F408" s="1"/>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28"/>
      <c r="F409" s="1"/>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28"/>
      <c r="F410" s="1"/>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28"/>
      <c r="F411" s="1"/>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28"/>
      <c r="F412" s="1"/>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28"/>
      <c r="F413" s="1"/>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28"/>
      <c r="F414" s="1"/>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28"/>
      <c r="F415" s="1"/>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28"/>
      <c r="F416" s="1"/>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28"/>
      <c r="F417" s="1"/>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28"/>
      <c r="F418" s="1"/>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28"/>
      <c r="F419" s="1"/>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28"/>
      <c r="F420" s="1"/>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28"/>
      <c r="F421" s="1"/>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28"/>
      <c r="F422" s="1"/>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28"/>
      <c r="F423" s="1"/>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28"/>
      <c r="F424" s="1"/>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28"/>
      <c r="F425" s="1"/>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28"/>
      <c r="F426" s="1"/>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28"/>
      <c r="F427" s="1"/>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28"/>
      <c r="F428" s="1"/>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28"/>
      <c r="F429" s="1"/>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28"/>
      <c r="F430" s="1"/>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28"/>
      <c r="F431" s="1"/>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28"/>
      <c r="F432" s="1"/>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28"/>
      <c r="F433" s="1"/>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28"/>
      <c r="F434" s="1"/>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28"/>
      <c r="F435" s="1"/>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28"/>
      <c r="F436" s="1"/>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28"/>
      <c r="F437" s="1"/>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28"/>
      <c r="F438" s="1"/>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28"/>
      <c r="F439" s="1"/>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28"/>
      <c r="F440" s="1"/>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28"/>
      <c r="F441" s="1"/>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28"/>
      <c r="F442" s="1"/>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28"/>
      <c r="F443" s="1"/>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28"/>
      <c r="F444" s="1"/>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28"/>
      <c r="F445" s="1"/>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28"/>
      <c r="F446" s="1"/>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28"/>
      <c r="F447" s="1"/>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28"/>
      <c r="F448" s="1"/>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28"/>
      <c r="F449" s="1"/>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28"/>
      <c r="F450" s="1"/>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28"/>
      <c r="F451" s="1"/>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28"/>
      <c r="F452" s="1"/>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28"/>
      <c r="F453" s="1"/>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28"/>
      <c r="F454" s="1"/>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28"/>
      <c r="F455" s="1"/>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28"/>
      <c r="F456" s="1"/>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28"/>
      <c r="F457" s="1"/>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28"/>
      <c r="F458" s="1"/>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28"/>
      <c r="F459" s="1"/>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28"/>
      <c r="F460" s="1"/>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28"/>
      <c r="F461" s="1"/>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28"/>
      <c r="F462" s="1"/>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28"/>
      <c r="F463" s="1"/>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28"/>
      <c r="F464" s="1"/>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28"/>
      <c r="F465" s="1"/>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28"/>
      <c r="F466" s="1"/>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28"/>
      <c r="F467" s="1"/>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28"/>
      <c r="F468" s="1"/>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28"/>
      <c r="F469" s="1"/>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28"/>
      <c r="F470" s="1"/>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28"/>
      <c r="F471" s="1"/>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28"/>
      <c r="F472" s="1"/>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28"/>
      <c r="F473" s="1"/>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28"/>
      <c r="F474" s="1"/>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28"/>
      <c r="F475" s="1"/>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28"/>
      <c r="F476" s="1"/>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28"/>
      <c r="F477" s="1"/>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28"/>
      <c r="F478" s="1"/>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28"/>
      <c r="F479" s="1"/>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28"/>
      <c r="F480" s="1"/>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28"/>
      <c r="F481" s="1"/>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28"/>
      <c r="F482" s="1"/>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28"/>
      <c r="F483" s="1"/>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28"/>
      <c r="F484" s="1"/>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28"/>
      <c r="F485" s="1"/>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28"/>
      <c r="F486" s="1"/>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28"/>
      <c r="F487" s="1"/>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28"/>
      <c r="F488" s="1"/>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28"/>
      <c r="F489" s="1"/>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28"/>
      <c r="F490" s="1"/>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28"/>
      <c r="F491" s="1"/>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28"/>
      <c r="F492" s="1"/>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28"/>
      <c r="F493" s="1"/>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28"/>
      <c r="F494" s="1"/>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28"/>
      <c r="F495" s="1"/>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28"/>
      <c r="F496" s="1"/>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28"/>
      <c r="F497" s="1"/>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28"/>
      <c r="F498" s="1"/>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28"/>
      <c r="F499" s="1"/>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28"/>
      <c r="F500" s="1"/>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28"/>
      <c r="F501" s="1"/>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28"/>
      <c r="F502" s="1"/>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28"/>
      <c r="F503" s="1"/>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28"/>
      <c r="F504" s="1"/>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28"/>
      <c r="F505" s="1"/>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28"/>
      <c r="F506" s="1"/>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28"/>
      <c r="F507" s="1"/>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28"/>
      <c r="F508" s="1"/>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28"/>
      <c r="F509" s="1"/>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28"/>
      <c r="F510" s="1"/>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28"/>
      <c r="F511" s="1"/>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28"/>
      <c r="F512" s="1"/>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28"/>
      <c r="F513" s="1"/>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28"/>
      <c r="F514" s="1"/>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28"/>
      <c r="F515" s="1"/>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28"/>
      <c r="F516" s="1"/>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28"/>
      <c r="F517" s="1"/>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28"/>
      <c r="F518" s="1"/>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28"/>
      <c r="F519" s="1"/>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28"/>
      <c r="F520" s="1"/>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28"/>
      <c r="F521" s="1"/>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28"/>
      <c r="F522" s="1"/>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28"/>
      <c r="F523" s="1"/>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28"/>
      <c r="F524" s="1"/>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28"/>
      <c r="F525" s="1"/>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28"/>
      <c r="F526" s="1"/>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28"/>
      <c r="F527" s="1"/>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28"/>
      <c r="F528" s="1"/>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28"/>
      <c r="F529" s="1"/>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28"/>
      <c r="F530" s="1"/>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28"/>
      <c r="F531" s="1"/>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28"/>
      <c r="F532" s="1"/>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28"/>
      <c r="F533" s="1"/>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28"/>
      <c r="F534" s="1"/>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28"/>
      <c r="F535" s="1"/>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28"/>
      <c r="F536" s="1"/>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28"/>
      <c r="F537" s="1"/>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28"/>
      <c r="F538" s="1"/>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28"/>
      <c r="F539" s="1"/>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28"/>
      <c r="F540" s="1"/>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28"/>
      <c r="F541" s="1"/>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28"/>
      <c r="F542" s="1"/>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28"/>
      <c r="F543" s="1"/>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28"/>
      <c r="F544" s="1"/>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28"/>
      <c r="F545" s="1"/>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28"/>
      <c r="F546" s="1"/>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28"/>
      <c r="F547" s="1"/>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28"/>
      <c r="F548" s="1"/>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28"/>
      <c r="F549" s="1"/>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28"/>
      <c r="F550" s="1"/>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28"/>
      <c r="F551" s="1"/>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28"/>
      <c r="F552" s="1"/>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28"/>
      <c r="F553" s="1"/>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28"/>
      <c r="F554" s="1"/>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28"/>
      <c r="F555" s="1"/>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28"/>
      <c r="F556" s="1"/>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28"/>
      <c r="F557" s="1"/>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28"/>
      <c r="F558" s="1"/>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28"/>
      <c r="F559" s="1"/>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28"/>
      <c r="F560" s="1"/>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28"/>
      <c r="F561" s="1"/>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28"/>
      <c r="F562" s="1"/>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28"/>
      <c r="F563" s="1"/>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28"/>
      <c r="F564" s="1"/>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28"/>
      <c r="F565" s="1"/>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28"/>
      <c r="F566" s="1"/>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28"/>
      <c r="F567" s="1"/>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28"/>
      <c r="F568" s="1"/>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28"/>
      <c r="F569" s="1"/>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28"/>
      <c r="F570" s="1"/>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28"/>
      <c r="F571" s="1"/>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28"/>
      <c r="F572" s="1"/>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28"/>
      <c r="F573" s="1"/>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28"/>
      <c r="F574" s="1"/>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28"/>
      <c r="F575" s="1"/>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28"/>
      <c r="F576" s="1"/>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28"/>
      <c r="F577" s="1"/>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28"/>
      <c r="F578" s="1"/>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28"/>
      <c r="F579" s="1"/>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28"/>
      <c r="F580" s="1"/>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28"/>
      <c r="F581" s="1"/>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28"/>
      <c r="F582" s="1"/>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28"/>
      <c r="F583" s="1"/>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28"/>
      <c r="F584" s="1"/>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28"/>
      <c r="F585" s="1"/>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28"/>
      <c r="F586" s="1"/>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28"/>
      <c r="F587" s="1"/>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28"/>
      <c r="F588" s="1"/>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28"/>
      <c r="F589" s="1"/>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28"/>
      <c r="F590" s="1"/>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28"/>
      <c r="F591" s="1"/>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28"/>
      <c r="F592" s="1"/>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28"/>
      <c r="F593" s="1"/>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28"/>
      <c r="F594" s="1"/>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28"/>
      <c r="F595" s="1"/>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28"/>
      <c r="F596" s="1"/>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28"/>
      <c r="F597" s="1"/>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28"/>
      <c r="F598" s="1"/>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28"/>
      <c r="F599" s="1"/>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28"/>
      <c r="F600" s="1"/>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28"/>
      <c r="F601" s="1"/>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28"/>
      <c r="F602" s="1"/>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28"/>
      <c r="F603" s="1"/>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28"/>
      <c r="F604" s="1"/>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28"/>
      <c r="F605" s="1"/>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28"/>
      <c r="F606" s="1"/>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28"/>
      <c r="F607" s="1"/>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28"/>
      <c r="F608" s="1"/>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28"/>
      <c r="F609" s="1"/>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28"/>
      <c r="F610" s="1"/>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28"/>
      <c r="F611" s="1"/>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28"/>
      <c r="F612" s="1"/>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28"/>
      <c r="F613" s="1"/>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28"/>
      <c r="F614" s="1"/>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28"/>
      <c r="F615" s="1"/>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28"/>
      <c r="F616" s="1"/>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28"/>
      <c r="F617" s="1"/>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28"/>
      <c r="F618" s="1"/>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28"/>
      <c r="F619" s="1"/>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28"/>
      <c r="F620" s="1"/>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28"/>
      <c r="F621" s="1"/>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28"/>
      <c r="F622" s="1"/>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28"/>
      <c r="F623" s="1"/>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28"/>
      <c r="F624" s="1"/>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28"/>
      <c r="F625" s="1"/>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28"/>
      <c r="F626" s="1"/>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28"/>
      <c r="F627" s="1"/>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28"/>
      <c r="F628" s="1"/>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28"/>
      <c r="F629" s="1"/>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28"/>
      <c r="F630" s="1"/>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28"/>
      <c r="F631" s="1"/>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28"/>
      <c r="F632" s="1"/>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28"/>
      <c r="F633" s="1"/>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28"/>
      <c r="F634" s="1"/>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28"/>
      <c r="F635" s="1"/>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28"/>
      <c r="F636" s="1"/>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28"/>
      <c r="F637" s="1"/>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28"/>
      <c r="F638" s="1"/>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28"/>
      <c r="F639" s="1"/>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28"/>
      <c r="F640" s="1"/>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28"/>
      <c r="F641" s="1"/>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28"/>
      <c r="F642" s="1"/>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28"/>
      <c r="F643" s="1"/>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28"/>
      <c r="F644" s="1"/>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28"/>
      <c r="F645" s="1"/>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28"/>
      <c r="F646" s="1"/>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28"/>
      <c r="F647" s="1"/>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28"/>
      <c r="F648" s="1"/>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28"/>
      <c r="F649" s="1"/>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28"/>
      <c r="F650" s="1"/>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28"/>
      <c r="F651" s="1"/>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28"/>
      <c r="F652" s="1"/>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28"/>
      <c r="F653" s="1"/>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28"/>
      <c r="F654" s="1"/>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28"/>
      <c r="F655" s="1"/>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28"/>
      <c r="F656" s="1"/>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28"/>
      <c r="F657" s="1"/>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28"/>
      <c r="F658" s="1"/>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28"/>
      <c r="F659" s="1"/>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28"/>
      <c r="F660" s="1"/>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28"/>
      <c r="F661" s="1"/>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28"/>
      <c r="F662" s="1"/>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28"/>
      <c r="F663" s="1"/>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28"/>
      <c r="F664" s="1"/>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28"/>
      <c r="F665" s="1"/>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28"/>
      <c r="F666" s="1"/>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28"/>
      <c r="F667" s="1"/>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28"/>
      <c r="F668" s="1"/>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28"/>
      <c r="F669" s="1"/>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28"/>
      <c r="F670" s="1"/>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28"/>
      <c r="F671" s="1"/>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28"/>
      <c r="F672" s="1"/>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28"/>
      <c r="F673" s="1"/>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28"/>
      <c r="F674" s="1"/>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28"/>
      <c r="F675" s="1"/>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28"/>
      <c r="F676" s="1"/>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28"/>
      <c r="F677" s="1"/>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28"/>
      <c r="F678" s="1"/>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28"/>
      <c r="F679" s="1"/>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28"/>
      <c r="F680" s="1"/>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28"/>
      <c r="F681" s="1"/>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28"/>
      <c r="F682" s="1"/>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28"/>
      <c r="F683" s="1"/>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28"/>
      <c r="F684" s="1"/>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28"/>
      <c r="F685" s="1"/>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28"/>
      <c r="F686" s="1"/>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28"/>
      <c r="F687" s="1"/>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28"/>
      <c r="F688" s="1"/>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28"/>
      <c r="F689" s="1"/>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28"/>
      <c r="F690" s="1"/>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28"/>
      <c r="F691" s="1"/>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28"/>
      <c r="F692" s="1"/>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28"/>
      <c r="F693" s="1"/>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28"/>
      <c r="F694" s="1"/>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28"/>
      <c r="F695" s="1"/>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28"/>
      <c r="F696" s="1"/>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28"/>
      <c r="F697" s="1"/>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28"/>
      <c r="F698" s="1"/>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28"/>
      <c r="F699" s="1"/>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28"/>
      <c r="F700" s="1"/>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28"/>
      <c r="F701" s="1"/>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28"/>
      <c r="F702" s="1"/>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28"/>
      <c r="F703" s="1"/>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28"/>
      <c r="F704" s="1"/>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28"/>
      <c r="F705" s="1"/>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28"/>
      <c r="F706" s="1"/>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28"/>
      <c r="F707" s="1"/>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28"/>
      <c r="F708" s="1"/>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28"/>
      <c r="F709" s="1"/>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28"/>
      <c r="F710" s="1"/>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28"/>
      <c r="F711" s="1"/>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28"/>
      <c r="F712" s="1"/>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28"/>
      <c r="F713" s="1"/>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28"/>
      <c r="F714" s="1"/>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28"/>
      <c r="F715" s="1"/>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28"/>
      <c r="F716" s="1"/>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28"/>
      <c r="F717" s="1"/>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28"/>
      <c r="F718" s="1"/>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28"/>
      <c r="F719" s="1"/>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28"/>
      <c r="F720" s="1"/>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28"/>
      <c r="F721" s="1"/>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28"/>
      <c r="F722" s="1"/>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28"/>
      <c r="F723" s="1"/>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28"/>
      <c r="F724" s="1"/>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28"/>
      <c r="F725" s="1"/>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28"/>
      <c r="F726" s="1"/>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28"/>
      <c r="F727" s="1"/>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28"/>
      <c r="F728" s="1"/>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28"/>
      <c r="F729" s="1"/>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28"/>
      <c r="F730" s="1"/>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28"/>
      <c r="F731" s="1"/>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28"/>
      <c r="F732" s="1"/>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28"/>
      <c r="F733" s="1"/>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28"/>
      <c r="F734" s="1"/>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28"/>
      <c r="F735" s="1"/>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28"/>
      <c r="F736" s="1"/>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28"/>
      <c r="F737" s="1"/>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28"/>
      <c r="F738" s="1"/>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28"/>
      <c r="F739" s="1"/>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28"/>
      <c r="F740" s="1"/>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28"/>
      <c r="F741" s="1"/>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28"/>
      <c r="F742" s="1"/>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28"/>
      <c r="F743" s="1"/>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28"/>
      <c r="F744" s="1"/>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28"/>
      <c r="F745" s="1"/>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28"/>
      <c r="F746" s="1"/>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28"/>
      <c r="F747" s="1"/>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28"/>
      <c r="F748" s="1"/>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28"/>
      <c r="F749" s="1"/>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28"/>
      <c r="F750" s="1"/>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28"/>
      <c r="F751" s="1"/>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28"/>
      <c r="F752" s="1"/>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28"/>
      <c r="F753" s="1"/>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28"/>
      <c r="F754" s="1"/>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28"/>
      <c r="F755" s="1"/>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28"/>
      <c r="F756" s="1"/>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28"/>
      <c r="F757" s="1"/>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28"/>
      <c r="F758" s="1"/>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28"/>
      <c r="F759" s="1"/>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28"/>
      <c r="F760" s="1"/>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28"/>
      <c r="F761" s="1"/>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28"/>
      <c r="F762" s="1"/>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28"/>
      <c r="F763" s="1"/>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28"/>
      <c r="F764" s="1"/>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28"/>
      <c r="F765" s="1"/>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28"/>
      <c r="F766" s="1"/>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28"/>
      <c r="F767" s="1"/>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28"/>
      <c r="F768" s="1"/>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28"/>
      <c r="F769" s="1"/>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28"/>
      <c r="F770" s="1"/>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28"/>
      <c r="F771" s="1"/>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28"/>
      <c r="F772" s="1"/>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28"/>
      <c r="F773" s="1"/>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28"/>
      <c r="F774" s="1"/>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28"/>
      <c r="F775" s="1"/>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28"/>
      <c r="F776" s="1"/>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28"/>
      <c r="F777" s="1"/>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28"/>
      <c r="F778" s="1"/>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28"/>
      <c r="F779" s="1"/>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28"/>
      <c r="F780" s="1"/>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28"/>
      <c r="F781" s="1"/>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28"/>
      <c r="F782" s="1"/>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28"/>
      <c r="F783" s="1"/>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28"/>
      <c r="F784" s="1"/>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28"/>
      <c r="F785" s="1"/>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28"/>
      <c r="F786" s="1"/>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28"/>
      <c r="F787" s="1"/>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28"/>
      <c r="F788" s="1"/>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28"/>
      <c r="F789" s="1"/>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28"/>
      <c r="F790" s="1"/>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28"/>
      <c r="F791" s="1"/>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28"/>
      <c r="F792" s="1"/>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28"/>
      <c r="F793" s="1"/>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28"/>
      <c r="F794" s="1"/>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28"/>
      <c r="F795" s="1"/>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28"/>
      <c r="F796" s="1"/>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28"/>
      <c r="F797" s="1"/>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28"/>
      <c r="F798" s="1"/>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28"/>
      <c r="F799" s="1"/>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28"/>
      <c r="F800" s="1"/>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28"/>
      <c r="F801" s="1"/>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28"/>
      <c r="F802" s="1"/>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28"/>
      <c r="F803" s="1"/>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28"/>
      <c r="F804" s="1"/>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28"/>
      <c r="F805" s="1"/>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28"/>
      <c r="F806" s="1"/>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28"/>
      <c r="F807" s="1"/>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28"/>
      <c r="F808" s="1"/>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28"/>
      <c r="F809" s="1"/>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28"/>
      <c r="F810" s="1"/>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28"/>
      <c r="F811" s="1"/>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28"/>
      <c r="F812" s="1"/>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28"/>
      <c r="F813" s="1"/>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28"/>
      <c r="F814" s="1"/>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28"/>
      <c r="F815" s="1"/>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28"/>
      <c r="F816" s="1"/>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28"/>
      <c r="F817" s="1"/>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28"/>
      <c r="F818" s="1"/>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28"/>
      <c r="F819" s="1"/>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28"/>
      <c r="F820" s="1"/>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28"/>
      <c r="F821" s="1"/>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28"/>
      <c r="F822" s="1"/>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28"/>
      <c r="F823" s="1"/>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28"/>
      <c r="F824" s="1"/>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28"/>
      <c r="F825" s="1"/>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28"/>
      <c r="F826" s="1"/>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28"/>
      <c r="F827" s="1"/>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28"/>
      <c r="F828" s="1"/>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28"/>
      <c r="F829" s="1"/>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28"/>
      <c r="F830" s="1"/>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28"/>
      <c r="F831" s="1"/>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28"/>
      <c r="F832" s="1"/>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28"/>
      <c r="F833" s="1"/>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28"/>
      <c r="F834" s="1"/>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28"/>
      <c r="F835" s="1"/>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28"/>
      <c r="F836" s="1"/>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28"/>
      <c r="F837" s="1"/>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28"/>
      <c r="F838" s="1"/>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28"/>
      <c r="F839" s="1"/>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28"/>
      <c r="F840" s="1"/>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28"/>
      <c r="F841" s="1"/>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28"/>
      <c r="F842" s="1"/>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28"/>
      <c r="F843" s="1"/>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28"/>
      <c r="F844" s="1"/>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28"/>
      <c r="F845" s="1"/>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28"/>
      <c r="F846" s="1"/>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28"/>
      <c r="F847" s="1"/>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28"/>
      <c r="F848" s="1"/>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28"/>
      <c r="F849" s="1"/>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28"/>
      <c r="F850" s="1"/>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28"/>
      <c r="F851" s="1"/>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28"/>
      <c r="F852" s="1"/>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28"/>
      <c r="F853" s="1"/>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28"/>
      <c r="F854" s="1"/>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28"/>
      <c r="F855" s="1"/>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28"/>
      <c r="F856" s="1"/>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28"/>
      <c r="F857" s="1"/>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28"/>
      <c r="F858" s="1"/>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28"/>
      <c r="F859" s="1"/>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28"/>
      <c r="F860" s="1"/>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28"/>
      <c r="F861" s="1"/>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28"/>
      <c r="F862" s="1"/>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28"/>
      <c r="F863" s="1"/>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28"/>
      <c r="F864" s="1"/>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28"/>
      <c r="F865" s="1"/>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28"/>
      <c r="F866" s="1"/>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28"/>
      <c r="F867" s="1"/>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28"/>
      <c r="F868" s="1"/>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28"/>
      <c r="F869" s="1"/>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28"/>
      <c r="F870" s="1"/>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28"/>
      <c r="F871" s="1"/>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28"/>
      <c r="F872" s="1"/>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28"/>
      <c r="F873" s="1"/>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28"/>
      <c r="F874" s="1"/>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28"/>
      <c r="F875" s="1"/>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28"/>
      <c r="F876" s="1"/>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28"/>
      <c r="F877" s="1"/>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28"/>
      <c r="F878" s="1"/>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28"/>
      <c r="F879" s="1"/>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28"/>
      <c r="F880" s="1"/>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28"/>
      <c r="F881" s="1"/>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28"/>
      <c r="F882" s="1"/>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28"/>
      <c r="F883" s="1"/>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28"/>
      <c r="F884" s="1"/>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28"/>
      <c r="F885" s="1"/>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28"/>
      <c r="F886" s="1"/>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28"/>
      <c r="F887" s="1"/>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28"/>
      <c r="F888" s="1"/>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28"/>
      <c r="F889" s="1"/>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28"/>
      <c r="F890" s="1"/>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28"/>
      <c r="F891" s="1"/>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28"/>
      <c r="F892" s="1"/>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28"/>
      <c r="F893" s="1"/>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28"/>
      <c r="F894" s="1"/>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28"/>
      <c r="F895" s="1"/>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28"/>
      <c r="F896" s="1"/>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28"/>
      <c r="F897" s="1"/>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28"/>
      <c r="F898" s="1"/>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28"/>
      <c r="F899" s="1"/>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28"/>
      <c r="F900" s="1"/>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28"/>
      <c r="F901" s="1"/>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28"/>
      <c r="F902" s="1"/>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28"/>
      <c r="F903" s="1"/>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28"/>
      <c r="F904" s="1"/>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28"/>
      <c r="F905" s="1"/>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28"/>
      <c r="F906" s="1"/>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28"/>
      <c r="F907" s="1"/>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28"/>
      <c r="F908" s="1"/>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28"/>
      <c r="F909" s="1"/>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28"/>
      <c r="F910" s="1"/>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28"/>
      <c r="F911" s="1"/>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28"/>
      <c r="F912" s="1"/>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28"/>
      <c r="F913" s="1"/>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28"/>
      <c r="F914" s="1"/>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28"/>
      <c r="F915" s="1"/>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28"/>
      <c r="F916" s="1"/>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28"/>
      <c r="F917" s="1"/>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28"/>
      <c r="F918" s="1"/>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28"/>
      <c r="F919" s="1"/>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28"/>
      <c r="F920" s="1"/>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28"/>
      <c r="F921" s="1"/>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28"/>
      <c r="F922" s="1"/>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28"/>
      <c r="F923" s="1"/>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28"/>
      <c r="F924" s="1"/>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28"/>
      <c r="F925" s="1"/>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28"/>
      <c r="F926" s="1"/>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28"/>
      <c r="F927" s="1"/>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28"/>
      <c r="F928" s="1"/>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28"/>
      <c r="F929" s="1"/>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28"/>
      <c r="F930" s="1"/>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28"/>
      <c r="F931" s="1"/>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28"/>
      <c r="F932" s="1"/>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28"/>
      <c r="F933" s="1"/>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28"/>
      <c r="F934" s="1"/>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28"/>
      <c r="F935" s="1"/>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28"/>
      <c r="F936" s="1"/>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28"/>
      <c r="F937" s="1"/>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28"/>
      <c r="F938" s="1"/>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28"/>
      <c r="F939" s="1"/>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28"/>
      <c r="F940" s="1"/>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28"/>
      <c r="F941" s="1"/>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28"/>
      <c r="F942" s="1"/>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28"/>
      <c r="F943" s="1"/>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28"/>
      <c r="F944" s="1"/>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28"/>
      <c r="F945" s="1"/>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28"/>
      <c r="F946" s="1"/>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28"/>
      <c r="F947" s="1"/>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28"/>
      <c r="F948" s="1"/>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28"/>
      <c r="F949" s="1"/>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28"/>
      <c r="F950" s="1"/>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28"/>
      <c r="F951" s="1"/>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28"/>
      <c r="F952" s="1"/>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28"/>
      <c r="F953" s="1"/>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28"/>
      <c r="F954" s="1"/>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28"/>
      <c r="F955" s="1"/>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28"/>
      <c r="F956" s="1"/>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28"/>
      <c r="F957" s="1"/>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28"/>
      <c r="F958" s="1"/>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28"/>
      <c r="F959" s="1"/>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28"/>
      <c r="F960" s="1"/>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28"/>
      <c r="F961" s="1"/>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28"/>
      <c r="F962" s="1"/>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28"/>
      <c r="F963" s="1"/>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28"/>
      <c r="F964" s="1"/>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28"/>
      <c r="F965" s="1"/>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28"/>
      <c r="F966" s="1"/>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28"/>
      <c r="F967" s="1"/>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28"/>
      <c r="F968" s="1"/>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28"/>
      <c r="F969" s="1"/>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28"/>
      <c r="F970" s="1"/>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28"/>
      <c r="F971" s="1"/>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28"/>
      <c r="F972" s="1"/>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28"/>
      <c r="F973" s="1"/>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28"/>
      <c r="F974" s="1"/>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28"/>
      <c r="F975" s="1"/>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28"/>
      <c r="F976" s="1"/>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28"/>
      <c r="F977" s="1"/>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28"/>
      <c r="F978" s="1"/>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28"/>
      <c r="F979" s="1"/>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28"/>
      <c r="F980" s="1"/>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28"/>
      <c r="F981" s="1"/>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28"/>
      <c r="F982" s="1"/>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28"/>
      <c r="F983" s="1"/>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28"/>
      <c r="F984" s="1"/>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28"/>
      <c r="F985" s="1"/>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28"/>
      <c r="F986" s="1"/>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28"/>
      <c r="F987" s="1"/>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28"/>
      <c r="F988" s="1"/>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28"/>
      <c r="F989" s="1"/>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28"/>
      <c r="F990" s="1"/>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28"/>
      <c r="F991" s="1"/>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28"/>
      <c r="F992" s="1"/>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28"/>
      <c r="F993" s="1"/>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28"/>
      <c r="F994" s="1"/>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28"/>
      <c r="F995" s="1"/>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28"/>
      <c r="F996" s="1"/>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28"/>
      <c r="F997" s="1"/>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28"/>
      <c r="F998" s="1"/>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28"/>
      <c r="F999" s="1"/>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28"/>
      <c r="F1000" s="1"/>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28"/>
      <c r="F1001" s="1"/>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28"/>
      <c r="F1002" s="1"/>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28"/>
      <c r="F1003" s="1"/>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28"/>
      <c r="F1004" s="1"/>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28"/>
      <c r="F1005" s="1"/>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28"/>
      <c r="F1006" s="1"/>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28"/>
      <c r="F1007" s="1"/>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28"/>
      <c r="F1008" s="1"/>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28"/>
      <c r="F1009" s="1"/>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28"/>
      <c r="F1010" s="1"/>
      <c r="G1010" s="28"/>
      <c r="H1010" s="28"/>
      <c r="I1010" s="28"/>
      <c r="J1010" s="28"/>
      <c r="K1010" s="28"/>
      <c r="L1010" s="28"/>
      <c r="M1010" s="28"/>
      <c r="N1010" s="28"/>
      <c r="O1010" s="28"/>
      <c r="P1010" s="28"/>
      <c r="Q1010" s="28"/>
      <c r="R1010" s="28"/>
      <c r="S1010" s="28"/>
      <c r="T1010" s="28"/>
      <c r="U1010" s="28"/>
      <c r="V1010" s="28"/>
      <c r="W1010" s="28"/>
      <c r="X1010" s="28"/>
      <c r="Y1010" s="28"/>
    </row>
  </sheetData>
  <sheetProtection algorithmName="SHA-512" hashValue="rA4AKlTiRDxB+ZLmeY6PiuIKcprSjH3biTO+vqU8M9AE3Kh/ajMkoztPtmjWPBnh6UGVtfG/tCgI96is4HjfdA==" saltValue="M/nvmMz3TMRjRm5Sdwhb2g==" spinCount="100000" sheet="1" objects="1" scenarios="1"/>
  <mergeCells count="21">
    <mergeCell ref="B50:B53"/>
    <mergeCell ref="A44:B44"/>
    <mergeCell ref="A49:B49"/>
    <mergeCell ref="A56:B56"/>
    <mergeCell ref="B18:B21"/>
    <mergeCell ref="A22:B22"/>
    <mergeCell ref="B23:B26"/>
    <mergeCell ref="A27:B27"/>
    <mergeCell ref="B28:B31"/>
    <mergeCell ref="A32:B32"/>
    <mergeCell ref="A39:B39"/>
    <mergeCell ref="B13:B16"/>
    <mergeCell ref="A17:B17"/>
    <mergeCell ref="B33:B36"/>
    <mergeCell ref="B40:B43"/>
    <mergeCell ref="B45:B48"/>
    <mergeCell ref="A2:B2"/>
    <mergeCell ref="B3:B6"/>
    <mergeCell ref="A7:B7"/>
    <mergeCell ref="B8:B11"/>
    <mergeCell ref="A12: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2024-10-28T09:46:51Z</dcterms:modified>
</cp:coreProperties>
</file>